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50\Transparencia\Nodo 2019\09 Septiembre (al 31 de agosto de 2019)\"/>
    </mc:Choice>
  </mc:AlternateContent>
  <xr:revisionPtr revIDLastSave="0" documentId="13_ncr:1_{C2F48CD2-A74F-46AC-8DE3-CF15A3ED5B7E}" xr6:coauthVersionLast="44" xr6:coauthVersionMax="44" xr10:uidLastSave="{00000000-0000-0000-0000-000000000000}"/>
  <bookViews>
    <workbookView xWindow="-120" yWindow="-120" windowWidth="29040" windowHeight="15840" activeTab="1" xr2:uid="{00000000-000D-0000-FFFF-FFFF00000000}"/>
  </bookViews>
  <sheets>
    <sheet name="Ejecución" sheetId="32" r:id="rId1"/>
    <sheet name="Funcionamiento" sheetId="30" r:id="rId2"/>
    <sheet name="Inversiones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6" i="18" l="1"/>
  <c r="H46" i="18"/>
  <c r="E46" i="18"/>
  <c r="I45" i="18"/>
  <c r="G45" i="18"/>
  <c r="F45" i="18"/>
  <c r="E45" i="18"/>
  <c r="D45" i="18"/>
  <c r="C45" i="18"/>
  <c r="B45" i="18"/>
  <c r="H44" i="18"/>
  <c r="E44" i="18"/>
  <c r="B44" i="18"/>
  <c r="I44" i="18" s="1"/>
  <c r="G43" i="18"/>
  <c r="G42" i="18" s="1"/>
  <c r="F43" i="18"/>
  <c r="F42" i="18" s="1"/>
  <c r="D43" i="18"/>
  <c r="E43" i="18" s="1"/>
  <c r="C43" i="18"/>
  <c r="B43" i="18"/>
  <c r="I43" i="18" s="1"/>
  <c r="D42" i="18"/>
  <c r="E42" i="18" s="1"/>
  <c r="C42" i="18"/>
  <c r="I40" i="18"/>
  <c r="I39" i="18" s="1"/>
  <c r="H40" i="18"/>
  <c r="E40" i="18"/>
  <c r="G39" i="18"/>
  <c r="F39" i="18"/>
  <c r="D39" i="18"/>
  <c r="C39" i="18"/>
  <c r="B39" i="18"/>
  <c r="I37" i="18"/>
  <c r="H37" i="18"/>
  <c r="E37" i="18"/>
  <c r="I36" i="18"/>
  <c r="H36" i="18"/>
  <c r="E36" i="18"/>
  <c r="I35" i="18"/>
  <c r="H35" i="18"/>
  <c r="E35" i="18"/>
  <c r="I34" i="18"/>
  <c r="H34" i="18"/>
  <c r="E34" i="18"/>
  <c r="G33" i="18"/>
  <c r="F33" i="18"/>
  <c r="D33" i="18"/>
  <c r="C33" i="18"/>
  <c r="B33" i="18"/>
  <c r="I31" i="18"/>
  <c r="H31" i="18"/>
  <c r="E31" i="18"/>
  <c r="I30" i="18"/>
  <c r="H30" i="18"/>
  <c r="E30" i="18"/>
  <c r="I29" i="18"/>
  <c r="H29" i="18"/>
  <c r="E29" i="18"/>
  <c r="G28" i="18"/>
  <c r="F28" i="18"/>
  <c r="D28" i="18"/>
  <c r="H28" i="18" s="1"/>
  <c r="C28" i="18"/>
  <c r="B28" i="18"/>
  <c r="I26" i="18"/>
  <c r="H26" i="18"/>
  <c r="E26" i="18"/>
  <c r="I25" i="18"/>
  <c r="H25" i="18"/>
  <c r="E25" i="18"/>
  <c r="I24" i="18"/>
  <c r="E24" i="18"/>
  <c r="G23" i="18"/>
  <c r="F23" i="18"/>
  <c r="D23" i="18"/>
  <c r="C23" i="18"/>
  <c r="H23" i="18" s="1"/>
  <c r="B23" i="18"/>
  <c r="I21" i="18"/>
  <c r="I20" i="18" s="1"/>
  <c r="H21" i="18"/>
  <c r="E21" i="18"/>
  <c r="G20" i="18"/>
  <c r="F20" i="18"/>
  <c r="D20" i="18"/>
  <c r="C20" i="18"/>
  <c r="B20" i="18"/>
  <c r="I18" i="18"/>
  <c r="H18" i="18"/>
  <c r="E18" i="18"/>
  <c r="I17" i="18"/>
  <c r="H17" i="18"/>
  <c r="E17" i="18"/>
  <c r="G16" i="18"/>
  <c r="F16" i="18"/>
  <c r="D16" i="18"/>
  <c r="C16" i="18"/>
  <c r="B16" i="18"/>
  <c r="I14" i="18"/>
  <c r="H14" i="18"/>
  <c r="E14" i="18"/>
  <c r="I13" i="18"/>
  <c r="H13" i="18"/>
  <c r="E13" i="18"/>
  <c r="I12" i="18"/>
  <c r="H12" i="18"/>
  <c r="E12" i="18"/>
  <c r="I11" i="18"/>
  <c r="H11" i="18"/>
  <c r="E11" i="18"/>
  <c r="I10" i="18"/>
  <c r="H10" i="18"/>
  <c r="E10" i="18"/>
  <c r="I9" i="18"/>
  <c r="H9" i="18"/>
  <c r="H7" i="18" s="1"/>
  <c r="E9" i="18"/>
  <c r="I8" i="18"/>
  <c r="I7" i="18" s="1"/>
  <c r="H8" i="18"/>
  <c r="E8" i="18"/>
  <c r="G7" i="18"/>
  <c r="F7" i="18"/>
  <c r="D7" i="18"/>
  <c r="C7" i="18"/>
  <c r="B7" i="18"/>
  <c r="G17" i="32"/>
  <c r="G11" i="32" s="1"/>
  <c r="C17" i="32"/>
  <c r="H17" i="32" s="1"/>
  <c r="B17" i="32"/>
  <c r="I17" i="32" s="1"/>
  <c r="I14" i="32"/>
  <c r="H14" i="32"/>
  <c r="E14" i="32"/>
  <c r="F11" i="32"/>
  <c r="D11" i="32"/>
  <c r="E11" i="32" s="1"/>
  <c r="C11" i="32"/>
  <c r="E16" i="18" l="1"/>
  <c r="F5" i="18"/>
  <c r="B11" i="32"/>
  <c r="I11" i="32" s="1"/>
  <c r="H11" i="32"/>
  <c r="E17" i="32"/>
  <c r="I28" i="18"/>
  <c r="G5" i="18"/>
  <c r="H20" i="18"/>
  <c r="I23" i="18"/>
  <c r="E28" i="18"/>
  <c r="E33" i="18"/>
  <c r="C5" i="18"/>
  <c r="E23" i="18"/>
  <c r="B42" i="18"/>
  <c r="B5" i="18" s="1"/>
  <c r="I5" i="18" s="1"/>
  <c r="H45" i="18"/>
  <c r="D5" i="18"/>
  <c r="E5" i="18" s="1"/>
  <c r="H16" i="18"/>
  <c r="I16" i="18"/>
  <c r="E39" i="18"/>
  <c r="H42" i="18"/>
  <c r="I42" i="18"/>
  <c r="E7" i="18"/>
  <c r="E20" i="18"/>
  <c r="H33" i="18"/>
  <c r="I33" i="18"/>
  <c r="H39" i="18"/>
  <c r="H43" i="18"/>
  <c r="I39" i="30"/>
  <c r="H39" i="30"/>
  <c r="E39" i="30"/>
  <c r="I38" i="30"/>
  <c r="H38" i="30"/>
  <c r="E38" i="30"/>
  <c r="G37" i="30"/>
  <c r="F37" i="30"/>
  <c r="D37" i="30"/>
  <c r="C37" i="30"/>
  <c r="B37" i="30"/>
  <c r="I37" i="30" s="1"/>
  <c r="E35" i="30"/>
  <c r="I34" i="30"/>
  <c r="I33" i="30" s="1"/>
  <c r="H34" i="30"/>
  <c r="H33" i="30" s="1"/>
  <c r="E34" i="30"/>
  <c r="G33" i="30"/>
  <c r="F33" i="30"/>
  <c r="D33" i="30"/>
  <c r="C33" i="30"/>
  <c r="B33" i="30"/>
  <c r="I31" i="30"/>
  <c r="H31" i="30"/>
  <c r="E31" i="30"/>
  <c r="I30" i="30"/>
  <c r="H30" i="30"/>
  <c r="E30" i="30"/>
  <c r="I29" i="30"/>
  <c r="H29" i="30"/>
  <c r="E29" i="30"/>
  <c r="I28" i="30"/>
  <c r="H28" i="30"/>
  <c r="E28" i="30"/>
  <c r="I27" i="30"/>
  <c r="H27" i="30"/>
  <c r="E27" i="30"/>
  <c r="I26" i="30"/>
  <c r="H26" i="30"/>
  <c r="E26" i="30"/>
  <c r="I25" i="30"/>
  <c r="H25" i="30"/>
  <c r="E25" i="30"/>
  <c r="I24" i="30"/>
  <c r="H24" i="30"/>
  <c r="E24" i="30"/>
  <c r="I23" i="30"/>
  <c r="H23" i="30"/>
  <c r="E23" i="30"/>
  <c r="G22" i="30"/>
  <c r="F22" i="30"/>
  <c r="D22" i="30"/>
  <c r="C22" i="30"/>
  <c r="B22" i="30"/>
  <c r="I20" i="30"/>
  <c r="H20" i="30"/>
  <c r="E20" i="30"/>
  <c r="I19" i="30"/>
  <c r="H19" i="30"/>
  <c r="E19" i="30"/>
  <c r="I18" i="30"/>
  <c r="H18" i="30"/>
  <c r="E18" i="30"/>
  <c r="I17" i="30"/>
  <c r="H17" i="30"/>
  <c r="E17" i="30"/>
  <c r="I16" i="30"/>
  <c r="H16" i="30"/>
  <c r="E16" i="30"/>
  <c r="I15" i="30"/>
  <c r="H15" i="30"/>
  <c r="E15" i="30"/>
  <c r="I14" i="30"/>
  <c r="H14" i="30"/>
  <c r="E14" i="30"/>
  <c r="G13" i="30"/>
  <c r="F13" i="30"/>
  <c r="D13" i="30"/>
  <c r="C13" i="30"/>
  <c r="B13" i="30"/>
  <c r="I11" i="30"/>
  <c r="H11" i="30"/>
  <c r="E11" i="30"/>
  <c r="I10" i="30"/>
  <c r="H10" i="30"/>
  <c r="E10" i="30"/>
  <c r="I9" i="30"/>
  <c r="H9" i="30"/>
  <c r="E9" i="30"/>
  <c r="I8" i="30"/>
  <c r="H8" i="30"/>
  <c r="E8" i="30"/>
  <c r="G7" i="30"/>
  <c r="F7" i="30"/>
  <c r="D7" i="30"/>
  <c r="C7" i="30"/>
  <c r="B7" i="30"/>
  <c r="I22" i="30" l="1"/>
  <c r="H22" i="30"/>
  <c r="G5" i="30"/>
  <c r="E13" i="30"/>
  <c r="H5" i="18"/>
  <c r="C5" i="30"/>
  <c r="I13" i="30"/>
  <c r="E22" i="30"/>
  <c r="E33" i="30"/>
  <c r="D5" i="30"/>
  <c r="E7" i="30"/>
  <c r="H7" i="30"/>
  <c r="H13" i="30"/>
  <c r="F5" i="30"/>
  <c r="I7" i="30"/>
  <c r="H37" i="30"/>
  <c r="E37" i="30"/>
  <c r="B5" i="30"/>
  <c r="E5" i="30" l="1"/>
  <c r="I5" i="30"/>
  <c r="H5" i="30"/>
</calcChain>
</file>

<file path=xl/sharedStrings.xml><?xml version="1.0" encoding="utf-8"?>
<sst xmlns="http://schemas.openxmlformats.org/spreadsheetml/2006/main" count="102" uniqueCount="91">
  <si>
    <t>Tipo de Presupuesto</t>
  </si>
  <si>
    <t>TOTAL</t>
  </si>
  <si>
    <t>Presupuesto Ley Modificado                     1</t>
  </si>
  <si>
    <t>Presupuesto Asignado a la Fecha                        2</t>
  </si>
  <si>
    <t>Objeto de Gasto</t>
  </si>
  <si>
    <t>Ejecutado a la Fecha                 3</t>
  </si>
  <si>
    <t>Asignado a la Fecha                 2</t>
  </si>
  <si>
    <t xml:space="preserve">   Sueldos</t>
  </si>
  <si>
    <t xml:space="preserve">   XIII mes</t>
  </si>
  <si>
    <t xml:space="preserve">   Contribuciones a la seguridad social</t>
  </si>
  <si>
    <t>Servicios No Personales</t>
  </si>
  <si>
    <t>Servicios Personales</t>
  </si>
  <si>
    <t xml:space="preserve">   Alquileres</t>
  </si>
  <si>
    <t xml:space="preserve">   Servicios básicos</t>
  </si>
  <si>
    <t xml:space="preserve">   Información y publicidad</t>
  </si>
  <si>
    <t xml:space="preserve">   Viáticos</t>
  </si>
  <si>
    <t xml:space="preserve">   Transporte de personas y bienes</t>
  </si>
  <si>
    <t xml:space="preserve">   Servicios comerciales y financieros</t>
  </si>
  <si>
    <t xml:space="preserve">   Mantenimiento y reparación</t>
  </si>
  <si>
    <t>Materiales y Suministros</t>
  </si>
  <si>
    <t xml:space="preserve">   Alimentos y bebidas</t>
  </si>
  <si>
    <t xml:space="preserve">   Combustibles y lubricantes</t>
  </si>
  <si>
    <t xml:space="preserve">   Productos de papel y cartón</t>
  </si>
  <si>
    <t xml:space="preserve">   Productos varios</t>
  </si>
  <si>
    <t xml:space="preserve">   Útiles y materiales diversos</t>
  </si>
  <si>
    <t xml:space="preserve">   Repuestos</t>
  </si>
  <si>
    <t>% de Ejecución           4 = (3/2 * 100)</t>
  </si>
  <si>
    <t>Programas y Proyectos de Inversión</t>
  </si>
  <si>
    <t>Investigación Científica</t>
  </si>
  <si>
    <t>Obras, remodelaciones y Equipo</t>
  </si>
  <si>
    <t>Metrología y Normas</t>
  </si>
  <si>
    <t>Innovación y Competitividad</t>
  </si>
  <si>
    <t>Innovación Empresarial</t>
  </si>
  <si>
    <t>Estímulos e Investigaciones</t>
  </si>
  <si>
    <t>Desarrollo Tecnológico</t>
  </si>
  <si>
    <t>Nac. Indicadores de Ciencia y Tec</t>
  </si>
  <si>
    <t>Capacitación</t>
  </si>
  <si>
    <t>Obras, Remodelaciones y Equipa.</t>
  </si>
  <si>
    <t xml:space="preserve"> </t>
  </si>
  <si>
    <t>Presupuesto Ejecutado a la Fecha                   3</t>
  </si>
  <si>
    <t>% de Ejecución              4 = (3/2 * 100)</t>
  </si>
  <si>
    <t>Clusters de competitividad</t>
  </si>
  <si>
    <t>Presupuesto Ley  Modificado               1</t>
  </si>
  <si>
    <t xml:space="preserve">   Gastos de representación</t>
  </si>
  <si>
    <t>Transferencias Corrientes</t>
  </si>
  <si>
    <t>Presupuesto Ley Modificado               1</t>
  </si>
  <si>
    <t>Mejoramiento Automatización Senacyt</t>
  </si>
  <si>
    <t>Fortalecimiento del Sistema Nacional de Ciencia</t>
  </si>
  <si>
    <t>En el aprendizaje de las ciencias</t>
  </si>
  <si>
    <t>Programa de Infoplazas</t>
  </si>
  <si>
    <t>Apoyo y Promo. de Actividades de Inv.</t>
  </si>
  <si>
    <t>Desarrollo del Plan Estratégico de C y T</t>
  </si>
  <si>
    <t xml:space="preserve">  </t>
  </si>
  <si>
    <t>Ampliación investigación científica</t>
  </si>
  <si>
    <t>Const. Estación Científica en el Parque</t>
  </si>
  <si>
    <t>Ampliación y adecuación de Infraest.</t>
  </si>
  <si>
    <t xml:space="preserve">    Capacitación y Estudios</t>
  </si>
  <si>
    <t>Insercion de Talento Especializado</t>
  </si>
  <si>
    <t>Sistema Nacional de Investigación</t>
  </si>
  <si>
    <t>Inclusión Social y Productividad</t>
  </si>
  <si>
    <t>3692/OC-PN Innov para la Inclusion Soc.y Product</t>
  </si>
  <si>
    <t>Plataforma de Acceso a Bibliografico Cient.</t>
  </si>
  <si>
    <t xml:space="preserve">Fortalecimiento de los Recursos Humanos </t>
  </si>
  <si>
    <t>INDICASAT</t>
  </si>
  <si>
    <t>Desarrollo Centro Intl. De Estudios Políticos y Soc</t>
  </si>
  <si>
    <t xml:space="preserve">   Productos quimicos y Conexos</t>
  </si>
  <si>
    <t xml:space="preserve">   Materiales para Const. Y Mantenim.</t>
  </si>
  <si>
    <t>Devengado                5</t>
  </si>
  <si>
    <t>Pagado                        6</t>
  </si>
  <si>
    <t>Saldo a  la Fecha                7 = 2-3</t>
  </si>
  <si>
    <t>Devengado         5</t>
  </si>
  <si>
    <t>Devengado                   5</t>
  </si>
  <si>
    <t>Saldo de lo Asignado                     7 = (2-3)</t>
  </si>
  <si>
    <t>% de Ejecución          4 =(3/2*100)</t>
  </si>
  <si>
    <t>Mejoram. del uso innovador de la tec. en la educación</t>
  </si>
  <si>
    <t>Fortalecimiento Institucional</t>
  </si>
  <si>
    <t>Equipamiento</t>
  </si>
  <si>
    <t>Maquinaria y Equipo</t>
  </si>
  <si>
    <t xml:space="preserve">     Mobiliario de Oficina</t>
  </si>
  <si>
    <t xml:space="preserve">   Acabado Textil</t>
  </si>
  <si>
    <t xml:space="preserve">     Equipo de computaciòn </t>
  </si>
  <si>
    <t xml:space="preserve">    Bonificación por antigüedad</t>
  </si>
  <si>
    <t>Saldo Anual                     8 = (1-3)</t>
  </si>
  <si>
    <t>Saldo a la fecha               7 = 2-3</t>
  </si>
  <si>
    <t>Saldo anual               8 = 1-3</t>
  </si>
  <si>
    <t>Saldo Anual              8 = 1-3</t>
  </si>
  <si>
    <t>Ejecución Presupuestaria de SENACYT al 30 de AGOSTO del 2019 (en balboas)</t>
  </si>
  <si>
    <t>Funcionamiento</t>
  </si>
  <si>
    <t>Inversiones</t>
  </si>
  <si>
    <t xml:space="preserve"> Ejecución del Presupuesto de Funcionamiento al  30 de agosto del  2019 (en balboas)</t>
  </si>
  <si>
    <t>Ejecución del Presupuesto de inversiones según programa al 30 de AGOSTO del 2019 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</si>
</sst>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3" fillId="0" borderId="0"/>
  </cellStyleXfs>
  <cellXfs count="16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/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2" xfId="0" applyBorder="1"/>
    <xf numFmtId="3" fontId="0" fillId="0" borderId="0" xfId="0" applyNumberFormat="1"/>
    <xf numFmtId="3" fontId="0" fillId="0" borderId="3" xfId="0" applyNumberFormat="1" applyBorder="1"/>
    <xf numFmtId="4" fontId="0" fillId="0" borderId="3" xfId="0" applyNumberFormat="1" applyBorder="1"/>
    <xf numFmtId="4" fontId="0" fillId="0" borderId="0" xfId="0" applyNumberFormat="1"/>
    <xf numFmtId="0" fontId="0" fillId="0" borderId="5" xfId="0" applyBorder="1"/>
    <xf numFmtId="3" fontId="1" fillId="0" borderId="3" xfId="0" applyNumberFormat="1" applyFont="1" applyBorder="1"/>
    <xf numFmtId="3" fontId="0" fillId="0" borderId="4" xfId="0" applyNumberFormat="1" applyBorder="1"/>
    <xf numFmtId="0" fontId="0" fillId="0" borderId="7" xfId="0" applyBorder="1"/>
    <xf numFmtId="3" fontId="3" fillId="0" borderId="3" xfId="0" applyNumberFormat="1" applyFont="1" applyBorder="1"/>
    <xf numFmtId="3" fontId="1" fillId="0" borderId="3" xfId="0" applyNumberFormat="1" applyFont="1" applyBorder="1" applyAlignment="1">
      <alignment horizontal="center"/>
    </xf>
    <xf numFmtId="164" fontId="1" fillId="0" borderId="3" xfId="0" applyNumberFormat="1" applyFont="1" applyBorder="1"/>
    <xf numFmtId="4" fontId="0" fillId="0" borderId="4" xfId="0" applyNumberFormat="1" applyBorder="1"/>
    <xf numFmtId="3" fontId="3" fillId="0" borderId="3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/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1" fillId="0" borderId="13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3" fontId="3" fillId="0" borderId="3" xfId="0" applyNumberFormat="1" applyFont="1" applyBorder="1" applyAlignment="1">
      <alignment horizontal="right"/>
    </xf>
    <xf numFmtId="3" fontId="3" fillId="0" borderId="8" xfId="0" applyNumberFormat="1" applyFont="1" applyBorder="1"/>
    <xf numFmtId="0" fontId="3" fillId="0" borderId="13" xfId="0" applyFont="1" applyBorder="1"/>
    <xf numFmtId="0" fontId="0" fillId="2" borderId="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164" fontId="3" fillId="0" borderId="7" xfId="0" applyNumberFormat="1" applyFont="1" applyBorder="1"/>
    <xf numFmtId="0" fontId="3" fillId="0" borderId="0" xfId="0" applyFont="1"/>
    <xf numFmtId="0" fontId="1" fillId="0" borderId="25" xfId="0" applyFont="1" applyBorder="1"/>
    <xf numFmtId="3" fontId="1" fillId="0" borderId="24" xfId="0" applyNumberFormat="1" applyFont="1" applyBorder="1"/>
    <xf numFmtId="164" fontId="1" fillId="0" borderId="7" xfId="0" applyNumberFormat="1" applyFont="1" applyBorder="1"/>
    <xf numFmtId="164" fontId="1" fillId="0" borderId="24" xfId="0" applyNumberFormat="1" applyFont="1" applyBorder="1"/>
    <xf numFmtId="4" fontId="0" fillId="0" borderId="9" xfId="0" applyNumberFormat="1" applyBorder="1"/>
    <xf numFmtId="0" fontId="5" fillId="0" borderId="13" xfId="0" applyFont="1" applyBorder="1"/>
    <xf numFmtId="0" fontId="0" fillId="0" borderId="29" xfId="0" applyBorder="1" applyAlignment="1">
      <alignment horizontal="center" vertical="center" wrapText="1"/>
    </xf>
    <xf numFmtId="3" fontId="1" fillId="0" borderId="19" xfId="0" applyNumberFormat="1" applyFont="1" applyBorder="1"/>
    <xf numFmtId="3" fontId="3" fillId="0" borderId="19" xfId="0" applyNumberFormat="1" applyFont="1" applyBorder="1"/>
    <xf numFmtId="3" fontId="0" fillId="0" borderId="20" xfId="0" applyNumberFormat="1" applyBorder="1"/>
    <xf numFmtId="3" fontId="3" fillId="0" borderId="7" xfId="0" applyNumberFormat="1" applyFont="1" applyBorder="1"/>
    <xf numFmtId="3" fontId="3" fillId="0" borderId="4" xfId="0" applyNumberFormat="1" applyFont="1" applyBorder="1"/>
    <xf numFmtId="164" fontId="3" fillId="0" borderId="4" xfId="0" applyNumberFormat="1" applyFont="1" applyBorder="1"/>
    <xf numFmtId="3" fontId="0" fillId="0" borderId="6" xfId="0" applyNumberFormat="1" applyBorder="1"/>
    <xf numFmtId="0" fontId="0" fillId="0" borderId="20" xfId="0" applyBorder="1"/>
    <xf numFmtId="3" fontId="1" fillId="0" borderId="8" xfId="0" applyNumberFormat="1" applyFont="1" applyBorder="1"/>
    <xf numFmtId="0" fontId="0" fillId="0" borderId="0" xfId="0" applyAlignment="1">
      <alignment wrapText="1"/>
    </xf>
    <xf numFmtId="3" fontId="3" fillId="0" borderId="26" xfId="0" applyNumberFormat="1" applyFont="1" applyBorder="1"/>
    <xf numFmtId="3" fontId="1" fillId="0" borderId="27" xfId="0" applyNumberFormat="1" applyFont="1" applyBorder="1"/>
    <xf numFmtId="3" fontId="1" fillId="0" borderId="17" xfId="0" applyNumberFormat="1" applyFont="1" applyBorder="1"/>
    <xf numFmtId="164" fontId="3" fillId="0" borderId="3" xfId="0" applyNumberFormat="1" applyFont="1" applyBorder="1"/>
    <xf numFmtId="164" fontId="0" fillId="0" borderId="3" xfId="0" quotePrefix="1" applyNumberFormat="1" applyBorder="1"/>
    <xf numFmtId="3" fontId="3" fillId="0" borderId="9" xfId="0" applyNumberFormat="1" applyFont="1" applyBorder="1"/>
    <xf numFmtId="3" fontId="3" fillId="0" borderId="14" xfId="0" applyNumberFormat="1" applyFont="1" applyBorder="1"/>
    <xf numFmtId="3" fontId="6" fillId="0" borderId="3" xfId="0" applyNumberFormat="1" applyFont="1" applyBorder="1"/>
    <xf numFmtId="3" fontId="1" fillId="0" borderId="20" xfId="0" applyNumberFormat="1" applyFont="1" applyBorder="1"/>
    <xf numFmtId="164" fontId="1" fillId="0" borderId="23" xfId="0" applyNumberFormat="1" applyFont="1" applyBorder="1"/>
    <xf numFmtId="3" fontId="1" fillId="0" borderId="18" xfId="0" applyNumberFormat="1" applyFont="1" applyBorder="1"/>
    <xf numFmtId="3" fontId="0" fillId="0" borderId="21" xfId="0" applyNumberFormat="1" applyBorder="1"/>
    <xf numFmtId="3" fontId="6" fillId="0" borderId="20" xfId="0" applyNumberFormat="1" applyFont="1" applyBorder="1"/>
    <xf numFmtId="3" fontId="0" fillId="0" borderId="23" xfId="0" applyNumberFormat="1" applyBorder="1"/>
    <xf numFmtId="0" fontId="7" fillId="0" borderId="0" xfId="0" applyFont="1"/>
    <xf numFmtId="4" fontId="7" fillId="0" borderId="0" xfId="0" applyNumberFormat="1" applyFont="1"/>
    <xf numFmtId="164" fontId="7" fillId="0" borderId="0" xfId="0" applyNumberFormat="1" applyFont="1"/>
    <xf numFmtId="0" fontId="7" fillId="2" borderId="0" xfId="0" applyFont="1" applyFill="1"/>
    <xf numFmtId="0" fontId="0" fillId="0" borderId="0" xfId="0" applyBorder="1"/>
    <xf numFmtId="3" fontId="1" fillId="0" borderId="0" xfId="0" applyNumberFormat="1" applyFont="1" applyBorder="1"/>
    <xf numFmtId="3" fontId="3" fillId="0" borderId="0" xfId="0" applyNumberFormat="1" applyFont="1" applyBorder="1"/>
    <xf numFmtId="164" fontId="1" fillId="0" borderId="0" xfId="0" applyNumberFormat="1" applyFont="1" applyBorder="1"/>
    <xf numFmtId="3" fontId="3" fillId="0" borderId="0" xfId="0" applyNumberFormat="1" applyFont="1" applyBorder="1" applyAlignment="1">
      <alignment vertical="center" wrapText="1"/>
    </xf>
    <xf numFmtId="1" fontId="3" fillId="0" borderId="0" xfId="0" applyNumberFormat="1" applyFont="1" applyBorder="1" applyAlignment="1">
      <alignment vertical="center" wrapText="1"/>
    </xf>
    <xf numFmtId="3" fontId="0" fillId="0" borderId="13" xfId="0" applyNumberFormat="1" applyBorder="1"/>
    <xf numFmtId="164" fontId="3" fillId="0" borderId="0" xfId="0" applyNumberFormat="1" applyFont="1" applyBorder="1"/>
    <xf numFmtId="3" fontId="3" fillId="0" borderId="28" xfId="0" applyNumberFormat="1" applyFont="1" applyBorder="1"/>
    <xf numFmtId="0" fontId="0" fillId="0" borderId="18" xfId="0" applyBorder="1" applyAlignment="1">
      <alignment horizontal="center" vertical="center" wrapText="1"/>
    </xf>
    <xf numFmtId="0" fontId="9" fillId="0" borderId="0" xfId="0" applyFont="1" applyBorder="1"/>
    <xf numFmtId="0" fontId="9" fillId="2" borderId="0" xfId="0" applyFont="1" applyFill="1" applyBorder="1"/>
    <xf numFmtId="0" fontId="9" fillId="0" borderId="11" xfId="0" applyFont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0" borderId="13" xfId="0" applyFont="1" applyBorder="1"/>
    <xf numFmtId="0" fontId="9" fillId="0" borderId="3" xfId="0" applyFont="1" applyBorder="1"/>
    <xf numFmtId="0" fontId="9" fillId="2" borderId="3" xfId="0" applyFont="1" applyFill="1" applyBorder="1"/>
    <xf numFmtId="0" fontId="8" fillId="0" borderId="13" xfId="0" applyFont="1" applyBorder="1" applyAlignment="1">
      <alignment horizontal="center"/>
    </xf>
    <xf numFmtId="3" fontId="8" fillId="0" borderId="0" xfId="0" applyNumberFormat="1" applyFont="1" applyBorder="1"/>
    <xf numFmtId="3" fontId="8" fillId="0" borderId="3" xfId="0" applyNumberFormat="1" applyFont="1" applyBorder="1"/>
    <xf numFmtId="4" fontId="8" fillId="0" borderId="0" xfId="0" applyNumberFormat="1" applyFont="1" applyBorder="1"/>
    <xf numFmtId="164" fontId="8" fillId="0" borderId="3" xfId="0" applyNumberFormat="1" applyFont="1" applyBorder="1"/>
    <xf numFmtId="164" fontId="8" fillId="0" borderId="0" xfId="0" applyNumberFormat="1" applyFont="1" applyBorder="1"/>
    <xf numFmtId="0" fontId="8" fillId="0" borderId="22" xfId="0" applyFont="1" applyBorder="1"/>
    <xf numFmtId="3" fontId="8" fillId="0" borderId="10" xfId="0" applyNumberFormat="1" applyFont="1" applyBorder="1"/>
    <xf numFmtId="3" fontId="8" fillId="0" borderId="2" xfId="0" applyNumberFormat="1" applyFont="1" applyBorder="1"/>
    <xf numFmtId="4" fontId="8" fillId="0" borderId="10" xfId="0" applyNumberFormat="1" applyFont="1" applyBorder="1"/>
    <xf numFmtId="164" fontId="8" fillId="2" borderId="2" xfId="0" applyNumberFormat="1" applyFont="1" applyFill="1" applyBorder="1"/>
    <xf numFmtId="3" fontId="9" fillId="0" borderId="0" xfId="0" applyNumberFormat="1" applyFont="1" applyBorder="1"/>
    <xf numFmtId="3" fontId="9" fillId="0" borderId="3" xfId="0" applyNumberFormat="1" applyFont="1" applyBorder="1"/>
    <xf numFmtId="4" fontId="9" fillId="0" borderId="0" xfId="0" applyNumberFormat="1" applyFont="1" applyBorder="1"/>
    <xf numFmtId="0" fontId="9" fillId="0" borderId="15" xfId="0" applyFont="1" applyBorder="1"/>
    <xf numFmtId="3" fontId="9" fillId="0" borderId="6" xfId="0" applyNumberFormat="1" applyFont="1" applyBorder="1"/>
    <xf numFmtId="3" fontId="9" fillId="0" borderId="4" xfId="0" applyNumberFormat="1" applyFont="1" applyBorder="1"/>
    <xf numFmtId="4" fontId="9" fillId="0" borderId="6" xfId="0" applyNumberFormat="1" applyFont="1" applyBorder="1"/>
    <xf numFmtId="164" fontId="9" fillId="0" borderId="4" xfId="0" applyNumberFormat="1" applyFont="1" applyBorder="1"/>
    <xf numFmtId="3" fontId="8" fillId="2" borderId="10" xfId="0" applyNumberFormat="1" applyFont="1" applyFill="1" applyBorder="1"/>
    <xf numFmtId="4" fontId="8" fillId="2" borderId="10" xfId="0" applyNumberFormat="1" applyFont="1" applyFill="1" applyBorder="1"/>
    <xf numFmtId="3" fontId="8" fillId="2" borderId="2" xfId="0" applyNumberFormat="1" applyFont="1" applyFill="1" applyBorder="1"/>
    <xf numFmtId="3" fontId="9" fillId="2" borderId="0" xfId="0" applyNumberFormat="1" applyFont="1" applyFill="1" applyBorder="1"/>
    <xf numFmtId="4" fontId="9" fillId="2" borderId="0" xfId="0" applyNumberFormat="1" applyFont="1" applyFill="1" applyBorder="1"/>
    <xf numFmtId="164" fontId="9" fillId="2" borderId="3" xfId="0" applyNumberFormat="1" applyFont="1" applyFill="1" applyBorder="1"/>
    <xf numFmtId="3" fontId="9" fillId="2" borderId="3" xfId="0" applyNumberFormat="1" applyFont="1" applyFill="1" applyBorder="1"/>
    <xf numFmtId="0" fontId="9" fillId="0" borderId="6" xfId="0" applyFont="1" applyBorder="1"/>
    <xf numFmtId="0" fontId="9" fillId="0" borderId="4" xfId="0" applyFont="1" applyBorder="1"/>
    <xf numFmtId="0" fontId="9" fillId="2" borderId="4" xfId="0" applyFont="1" applyFill="1" applyBorder="1"/>
    <xf numFmtId="3" fontId="9" fillId="2" borderId="4" xfId="0" applyNumberFormat="1" applyFont="1" applyFill="1" applyBorder="1"/>
    <xf numFmtId="164" fontId="8" fillId="0" borderId="2" xfId="0" applyNumberFormat="1" applyFont="1" applyBorder="1"/>
    <xf numFmtId="3" fontId="9" fillId="0" borderId="2" xfId="0" applyNumberFormat="1" applyFont="1" applyBorder="1"/>
    <xf numFmtId="3" fontId="9" fillId="0" borderId="4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164" fontId="9" fillId="2" borderId="4" xfId="0" applyNumberFormat="1" applyFont="1" applyFill="1" applyBorder="1"/>
    <xf numFmtId="0" fontId="9" fillId="0" borderId="22" xfId="0" applyFont="1" applyBorder="1"/>
    <xf numFmtId="0" fontId="9" fillId="0" borderId="10" xfId="0" applyFont="1" applyBorder="1"/>
    <xf numFmtId="0" fontId="9" fillId="0" borderId="2" xfId="0" applyFont="1" applyBorder="1"/>
    <xf numFmtId="4" fontId="9" fillId="0" borderId="10" xfId="0" applyNumberFormat="1" applyFont="1" applyBorder="1"/>
    <xf numFmtId="0" fontId="9" fillId="2" borderId="2" xfId="0" applyFont="1" applyFill="1" applyBorder="1"/>
    <xf numFmtId="0" fontId="8" fillId="0" borderId="13" xfId="0" applyFont="1" applyBorder="1"/>
    <xf numFmtId="3" fontId="9" fillId="0" borderId="0" xfId="0" applyNumberFormat="1" applyFont="1" applyBorder="1" applyAlignment="1">
      <alignment vertical="center"/>
    </xf>
    <xf numFmtId="3" fontId="9" fillId="0" borderId="3" xfId="0" applyNumberFormat="1" applyFont="1" applyBorder="1" applyAlignment="1">
      <alignment vertical="center"/>
    </xf>
    <xf numFmtId="0" fontId="9" fillId="0" borderId="14" xfId="0" applyFont="1" applyBorder="1"/>
    <xf numFmtId="3" fontId="9" fillId="0" borderId="5" xfId="0" applyNumberFormat="1" applyFont="1" applyBorder="1"/>
    <xf numFmtId="3" fontId="9" fillId="0" borderId="7" xfId="0" applyNumberFormat="1" applyFont="1" applyBorder="1"/>
    <xf numFmtId="4" fontId="9" fillId="0" borderId="5" xfId="0" applyNumberFormat="1" applyFont="1" applyBorder="1"/>
    <xf numFmtId="164" fontId="9" fillId="0" borderId="7" xfId="0" applyNumberFormat="1" applyFont="1" applyBorder="1"/>
    <xf numFmtId="3" fontId="9" fillId="2" borderId="7" xfId="0" applyNumberFormat="1" applyFont="1" applyFill="1" applyBorder="1"/>
    <xf numFmtId="0" fontId="9" fillId="0" borderId="19" xfId="0" applyFont="1" applyBorder="1"/>
    <xf numFmtId="0" fontId="9" fillId="0" borderId="20" xfId="0" applyFont="1" applyBorder="1"/>
    <xf numFmtId="0" fontId="9" fillId="0" borderId="31" xfId="0" applyFont="1" applyBorder="1" applyAlignment="1">
      <alignment horizontal="center" vertical="center" wrapText="1"/>
    </xf>
    <xf numFmtId="0" fontId="9" fillId="0" borderId="32" xfId="0" applyFont="1" applyBorder="1"/>
    <xf numFmtId="3" fontId="8" fillId="0" borderId="32" xfId="0" applyNumberFormat="1" applyFont="1" applyBorder="1"/>
    <xf numFmtId="3" fontId="8" fillId="0" borderId="33" xfId="0" applyNumberFormat="1" applyFont="1" applyBorder="1"/>
    <xf numFmtId="3" fontId="9" fillId="0" borderId="32" xfId="0" applyNumberFormat="1" applyFont="1" applyBorder="1"/>
    <xf numFmtId="3" fontId="9" fillId="0" borderId="34" xfId="0" applyNumberFormat="1" applyFont="1" applyBorder="1"/>
    <xf numFmtId="3" fontId="8" fillId="2" borderId="33" xfId="0" applyNumberFormat="1" applyFont="1" applyFill="1" applyBorder="1"/>
    <xf numFmtId="3" fontId="9" fillId="2" borderId="32" xfId="0" applyNumberFormat="1" applyFont="1" applyFill="1" applyBorder="1"/>
    <xf numFmtId="3" fontId="9" fillId="2" borderId="34" xfId="0" applyNumberFormat="1" applyFont="1" applyFill="1" applyBorder="1"/>
    <xf numFmtId="0" fontId="9" fillId="0" borderId="33" xfId="0" applyFont="1" applyBorder="1"/>
    <xf numFmtId="3" fontId="9" fillId="0" borderId="35" xfId="0" applyNumberFormat="1" applyFont="1" applyBorder="1"/>
    <xf numFmtId="3" fontId="0" fillId="0" borderId="7" xfId="0" applyNumberFormat="1" applyBorder="1"/>
    <xf numFmtId="0" fontId="2" fillId="0" borderId="0" xfId="0" applyFont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</cellXfs>
  <cellStyles count="3">
    <cellStyle name="Normal" xfId="0" builtinId="0"/>
    <cellStyle name="Normal 2" xfId="2" xr:uid="{2459285E-65E6-45E6-983E-0DD6FD66FD21}"/>
    <cellStyle name="Porcentu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40961-BE50-41B7-AEA3-35C924E420D3}">
  <sheetPr>
    <tabColor rgb="FF00B050"/>
    <pageSetUpPr fitToPage="1"/>
  </sheetPr>
  <dimension ref="A4:I22"/>
  <sheetViews>
    <sheetView zoomScaleNormal="100" workbookViewId="0">
      <selection activeCell="H31" sqref="H31"/>
    </sheetView>
  </sheetViews>
  <sheetFormatPr baseColWidth="10" defaultRowHeight="12.75" x14ac:dyDescent="0.2"/>
  <cols>
    <col min="1" max="1" width="23.7109375" customWidth="1"/>
    <col min="2" max="2" width="11.5703125" customWidth="1"/>
    <col min="3" max="3" width="13.5703125" customWidth="1"/>
    <col min="4" max="4" width="13.42578125" customWidth="1"/>
    <col min="5" max="5" width="11.7109375" customWidth="1"/>
    <col min="6" max="6" width="12.85546875" customWidth="1"/>
    <col min="7" max="7" width="10.7109375" customWidth="1"/>
    <col min="8" max="8" width="12.42578125" customWidth="1"/>
    <col min="9" max="9" width="14" customWidth="1"/>
  </cols>
  <sheetData>
    <row r="4" spans="1:9" ht="15.75" x14ac:dyDescent="0.25">
      <c r="A4" s="156" t="s">
        <v>86</v>
      </c>
      <c r="B4" s="156"/>
      <c r="C4" s="156"/>
      <c r="D4" s="156"/>
      <c r="E4" s="156"/>
      <c r="F4" s="156"/>
      <c r="G4" s="156"/>
      <c r="H4" s="156"/>
      <c r="I4" s="156"/>
    </row>
    <row r="8" spans="1:9" s="54" customFormat="1" ht="51" x14ac:dyDescent="0.2">
      <c r="A8" s="1" t="s">
        <v>0</v>
      </c>
      <c r="B8" s="34" t="s">
        <v>2</v>
      </c>
      <c r="C8" s="34" t="s">
        <v>3</v>
      </c>
      <c r="D8" s="1" t="s">
        <v>39</v>
      </c>
      <c r="E8" s="1" t="s">
        <v>40</v>
      </c>
      <c r="F8" s="1" t="s">
        <v>71</v>
      </c>
      <c r="G8" s="1" t="s">
        <v>68</v>
      </c>
      <c r="H8" s="1" t="s">
        <v>72</v>
      </c>
      <c r="I8" s="1" t="s">
        <v>82</v>
      </c>
    </row>
    <row r="9" spans="1:9" x14ac:dyDescent="0.2">
      <c r="A9" s="3"/>
      <c r="B9" s="2"/>
      <c r="D9" s="6"/>
      <c r="E9" s="6"/>
      <c r="F9" s="6"/>
      <c r="H9" s="6"/>
      <c r="I9" s="6"/>
    </row>
    <row r="10" spans="1:9" x14ac:dyDescent="0.2">
      <c r="A10" s="3"/>
      <c r="B10" s="3"/>
      <c r="D10" s="3"/>
      <c r="E10" s="3"/>
      <c r="F10" s="3"/>
      <c r="H10" s="3"/>
      <c r="I10" s="3"/>
    </row>
    <row r="11" spans="1:9" ht="15" x14ac:dyDescent="0.25">
      <c r="A11" s="4"/>
      <c r="B11" s="16">
        <f>B14+B17</f>
        <v>59227000</v>
      </c>
      <c r="C11" s="16">
        <f t="shared" ref="C11:G11" si="0">C14+C17</f>
        <v>50404149</v>
      </c>
      <c r="D11" s="16">
        <f t="shared" si="0"/>
        <v>36497799.039999999</v>
      </c>
      <c r="E11" s="16">
        <f>D11/C11*100</f>
        <v>72.410307016591034</v>
      </c>
      <c r="F11" s="16">
        <f t="shared" si="0"/>
        <v>24104257.18</v>
      </c>
      <c r="G11" s="16">
        <f t="shared" si="0"/>
        <v>22063990.91</v>
      </c>
      <c r="H11" s="16">
        <f>H14+H17</f>
        <v>13906349.960000001</v>
      </c>
      <c r="I11" s="62">
        <f>B11-D11</f>
        <v>22729200.960000001</v>
      </c>
    </row>
    <row r="12" spans="1:9" x14ac:dyDescent="0.2">
      <c r="A12" s="3"/>
      <c r="B12" s="3"/>
      <c r="D12" s="3"/>
      <c r="E12" s="16"/>
      <c r="F12" s="16"/>
      <c r="H12" s="16"/>
      <c r="I12" s="3"/>
    </row>
    <row r="13" spans="1:9" x14ac:dyDescent="0.2">
      <c r="A13" s="3"/>
      <c r="B13" s="3"/>
      <c r="D13" s="3"/>
      <c r="E13" s="16"/>
      <c r="F13" s="16"/>
      <c r="H13" s="16"/>
      <c r="I13" s="3"/>
    </row>
    <row r="14" spans="1:9" x14ac:dyDescent="0.2">
      <c r="A14" s="3" t="s">
        <v>87</v>
      </c>
      <c r="B14" s="8">
        <v>7301100</v>
      </c>
      <c r="C14" s="8">
        <v>5174287</v>
      </c>
      <c r="D14" s="8">
        <v>4344747.84</v>
      </c>
      <c r="E14" s="19">
        <f>D14/C14*100</f>
        <v>83.968048931186061</v>
      </c>
      <c r="F14" s="19">
        <v>4214276.6500000004</v>
      </c>
      <c r="G14" s="32">
        <v>4055402.96</v>
      </c>
      <c r="H14" s="31">
        <f>C14-D14</f>
        <v>829539.16000000015</v>
      </c>
      <c r="I14" s="8">
        <f>B14-D14</f>
        <v>2956352.16</v>
      </c>
    </row>
    <row r="15" spans="1:9" x14ac:dyDescent="0.2">
      <c r="A15" s="3"/>
      <c r="B15" s="8"/>
      <c r="C15" s="7"/>
      <c r="D15" s="8"/>
      <c r="E15" s="19"/>
      <c r="F15" s="19"/>
      <c r="G15" s="7"/>
      <c r="H15" s="31"/>
      <c r="I15" s="3"/>
    </row>
    <row r="16" spans="1:9" x14ac:dyDescent="0.2">
      <c r="A16" s="3"/>
      <c r="B16" s="8"/>
      <c r="C16" s="7"/>
      <c r="D16" s="8"/>
      <c r="E16" s="19"/>
      <c r="F16" s="19"/>
      <c r="G16" s="7"/>
      <c r="H16" s="31"/>
      <c r="I16" s="3"/>
    </row>
    <row r="17" spans="1:9" x14ac:dyDescent="0.2">
      <c r="A17" s="3" t="s">
        <v>88</v>
      </c>
      <c r="B17" s="8">
        <f>39511175+10407625+2007100</f>
        <v>51925900</v>
      </c>
      <c r="C17" s="9">
        <f>34796560+8805572+1627730</f>
        <v>45229862</v>
      </c>
      <c r="D17" s="8">
        <v>32153051.199999999</v>
      </c>
      <c r="E17" s="19">
        <f t="shared" ref="E17" si="1">D17/C17*100</f>
        <v>71.088103695739761</v>
      </c>
      <c r="F17" s="19">
        <v>19889980.530000001</v>
      </c>
      <c r="G17" s="7">
        <f>14404394.78+2933452.19+670740.98</f>
        <v>18008587.949999999</v>
      </c>
      <c r="H17" s="31">
        <f>C17-D17</f>
        <v>13076810.800000001</v>
      </c>
      <c r="I17" s="8">
        <f>B17-D17</f>
        <v>19772848.800000001</v>
      </c>
    </row>
    <row r="18" spans="1:9" x14ac:dyDescent="0.2">
      <c r="A18" s="3"/>
      <c r="B18" s="8"/>
      <c r="C18" s="7"/>
      <c r="D18" s="9"/>
      <c r="E18" s="19"/>
      <c r="F18" s="19"/>
      <c r="G18" s="10"/>
      <c r="H18" s="19"/>
      <c r="I18" s="3"/>
    </row>
    <row r="19" spans="1:9" x14ac:dyDescent="0.2">
      <c r="A19" s="5"/>
      <c r="B19" s="18"/>
      <c r="C19" s="13"/>
      <c r="D19" s="18"/>
      <c r="E19" s="20"/>
      <c r="F19" s="20"/>
      <c r="G19" s="42"/>
      <c r="H19" s="20"/>
      <c r="I19" s="5"/>
    </row>
    <row r="22" spans="1:9" x14ac:dyDescent="0.2">
      <c r="C22" s="7"/>
      <c r="D22" s="7"/>
      <c r="G22" s="7"/>
    </row>
  </sheetData>
  <mergeCells count="1">
    <mergeCell ref="A4:I4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EEAD8-9871-478B-8D55-68049E14A205}">
  <dimension ref="A1:N39"/>
  <sheetViews>
    <sheetView tabSelected="1" zoomScaleNormal="100" workbookViewId="0">
      <pane ySplit="3" topLeftCell="A4" activePane="bottomLeft" state="frozen"/>
      <selection activeCell="B1" sqref="B1"/>
      <selection pane="bottomLeft" activeCell="I14" sqref="I14"/>
    </sheetView>
  </sheetViews>
  <sheetFormatPr baseColWidth="10" defaultRowHeight="12.75" x14ac:dyDescent="0.2"/>
  <cols>
    <col min="1" max="1" width="27.42578125" customWidth="1"/>
    <col min="2" max="2" width="11.7109375" customWidth="1"/>
    <col min="3" max="3" width="9.85546875" customWidth="1"/>
    <col min="4" max="4" width="10" customWidth="1"/>
    <col min="5" max="5" width="9.140625" customWidth="1"/>
    <col min="6" max="6" width="10.42578125" customWidth="1"/>
    <col min="7" max="7" width="9.140625" customWidth="1"/>
    <col min="8" max="8" width="10.42578125" customWidth="1"/>
    <col min="9" max="9" width="9.85546875" customWidth="1"/>
  </cols>
  <sheetData>
    <row r="1" spans="1:14" x14ac:dyDescent="0.2">
      <c r="A1" s="28"/>
      <c r="B1" s="29"/>
      <c r="C1" s="29"/>
      <c r="D1" s="29"/>
      <c r="E1" s="29"/>
      <c r="F1" s="29"/>
      <c r="G1" s="29"/>
      <c r="H1" s="29"/>
      <c r="I1" s="29"/>
    </row>
    <row r="2" spans="1:14" ht="13.5" thickBot="1" x14ac:dyDescent="0.25">
      <c r="A2" s="157" t="s">
        <v>89</v>
      </c>
      <c r="B2" s="158"/>
      <c r="C2" s="158"/>
      <c r="D2" s="158"/>
      <c r="E2" s="158"/>
      <c r="F2" s="158"/>
      <c r="G2" s="158"/>
      <c r="H2" s="158"/>
      <c r="I2" s="159"/>
    </row>
    <row r="3" spans="1:14" ht="46.5" customHeight="1" x14ac:dyDescent="0.2">
      <c r="A3" s="21" t="s">
        <v>4</v>
      </c>
      <c r="B3" s="35" t="s">
        <v>42</v>
      </c>
      <c r="C3" s="35" t="s">
        <v>6</v>
      </c>
      <c r="D3" s="22" t="s">
        <v>5</v>
      </c>
      <c r="E3" s="22" t="s">
        <v>26</v>
      </c>
      <c r="F3" s="22" t="s">
        <v>70</v>
      </c>
      <c r="G3" s="44" t="s">
        <v>68</v>
      </c>
      <c r="H3" s="22" t="s">
        <v>83</v>
      </c>
      <c r="I3" s="82" t="s">
        <v>84</v>
      </c>
    </row>
    <row r="4" spans="1:14" x14ac:dyDescent="0.2">
      <c r="A4" s="23"/>
      <c r="B4" s="6"/>
      <c r="C4" s="73"/>
      <c r="D4" s="6"/>
      <c r="E4" s="6"/>
      <c r="F4" s="6"/>
      <c r="G4" s="6"/>
      <c r="H4" s="6"/>
      <c r="I4" s="52"/>
    </row>
    <row r="5" spans="1:14" x14ac:dyDescent="0.2">
      <c r="A5" s="24" t="s">
        <v>1</v>
      </c>
      <c r="B5" s="12">
        <f>B7+B13+B22+B33+B37</f>
        <v>7301100</v>
      </c>
      <c r="C5" s="12">
        <f>C7+C13+C22+C33+C37</f>
        <v>5174287</v>
      </c>
      <c r="D5" s="12">
        <f>D7+D13+D22+D33+D37</f>
        <v>4344747.84</v>
      </c>
      <c r="E5" s="12">
        <f>D5/C5*100</f>
        <v>83.968048931186061</v>
      </c>
      <c r="F5" s="12">
        <f>F7+F13+F22+F33+F37</f>
        <v>4214276.6500000004</v>
      </c>
      <c r="G5" s="12">
        <f>G7+G13+G22+G33+G37</f>
        <v>4055402.9600000004</v>
      </c>
      <c r="H5" s="12">
        <f>C5-D5</f>
        <v>829539.16000000015</v>
      </c>
      <c r="I5" s="63">
        <f>B5-D5</f>
        <v>2956352.16</v>
      </c>
    </row>
    <row r="6" spans="1:14" ht="13.5" thickBot="1" x14ac:dyDescent="0.25">
      <c r="A6" s="25"/>
      <c r="B6" s="14"/>
      <c r="C6" s="11"/>
      <c r="D6" s="14"/>
      <c r="E6" s="40"/>
      <c r="F6" s="40"/>
      <c r="G6" s="40"/>
      <c r="H6" s="40"/>
      <c r="I6" s="64"/>
      <c r="J6" s="37" t="s">
        <v>38</v>
      </c>
    </row>
    <row r="7" spans="1:14" x14ac:dyDescent="0.2">
      <c r="A7" s="38" t="s">
        <v>11</v>
      </c>
      <c r="B7" s="39">
        <f>SUM(B8:B11)</f>
        <v>5884124</v>
      </c>
      <c r="C7" s="39">
        <f>SUM(C8:C11)</f>
        <v>3940403</v>
      </c>
      <c r="D7" s="56">
        <f>SUM(D8:D11)</f>
        <v>3611974.4099999997</v>
      </c>
      <c r="E7" s="41">
        <f>D7/C7*100</f>
        <v>91.665101513728402</v>
      </c>
      <c r="F7" s="39">
        <f>SUM(F8:F11)</f>
        <v>3611974.4099999997</v>
      </c>
      <c r="G7" s="57">
        <f>SUM(G8:G11)</f>
        <v>3496938.3600000003</v>
      </c>
      <c r="H7" s="39">
        <f>SUM(H8:H11)</f>
        <v>328428.59000000014</v>
      </c>
      <c r="I7" s="65">
        <f>SUM(I8:I11)</f>
        <v>2272149.5900000003</v>
      </c>
    </row>
    <row r="8" spans="1:14" x14ac:dyDescent="0.2">
      <c r="A8" s="23" t="s">
        <v>7</v>
      </c>
      <c r="B8" s="8">
        <v>4806401</v>
      </c>
      <c r="C8" s="8">
        <v>3194548</v>
      </c>
      <c r="D8" s="8">
        <v>2968479.34</v>
      </c>
      <c r="E8" s="58">
        <f>D8/C8*100</f>
        <v>92.923297443018541</v>
      </c>
      <c r="F8" s="8">
        <v>2968479.34</v>
      </c>
      <c r="G8" s="8">
        <v>2892887.99</v>
      </c>
      <c r="H8" s="8">
        <f>C8-D8</f>
        <v>226068.66000000015</v>
      </c>
      <c r="I8" s="47">
        <f>B8-D8</f>
        <v>1837921.6600000001</v>
      </c>
    </row>
    <row r="9" spans="1:14" x14ac:dyDescent="0.2">
      <c r="A9" s="23" t="s">
        <v>43</v>
      </c>
      <c r="B9" s="8">
        <v>108433</v>
      </c>
      <c r="C9" s="8">
        <v>73233</v>
      </c>
      <c r="D9" s="8">
        <v>70233.33</v>
      </c>
      <c r="E9" s="58">
        <f t="shared" ref="E9:E11" si="0">D9/C9*100</f>
        <v>95.903936749825903</v>
      </c>
      <c r="F9" s="15">
        <v>70233.33</v>
      </c>
      <c r="G9" s="15">
        <v>68396.179999999993</v>
      </c>
      <c r="H9" s="8">
        <f t="shared" ref="H9:H39" si="1">C9-D9</f>
        <v>2999.6699999999983</v>
      </c>
      <c r="I9" s="47">
        <f t="shared" ref="I9:I39" si="2">B9-D9</f>
        <v>38199.67</v>
      </c>
      <c r="N9" t="s">
        <v>38</v>
      </c>
    </row>
    <row r="10" spans="1:14" x14ac:dyDescent="0.2">
      <c r="A10" s="23" t="s">
        <v>8</v>
      </c>
      <c r="B10" s="8">
        <v>113125</v>
      </c>
      <c r="C10" s="8">
        <v>75450</v>
      </c>
      <c r="D10" s="8">
        <v>68892.38</v>
      </c>
      <c r="E10" s="58">
        <f t="shared" si="0"/>
        <v>91.308654738237252</v>
      </c>
      <c r="F10" s="15">
        <v>68892.38</v>
      </c>
      <c r="G10" s="15">
        <v>33624.019999999997</v>
      </c>
      <c r="H10" s="8">
        <f t="shared" si="1"/>
        <v>6557.6199999999953</v>
      </c>
      <c r="I10" s="47">
        <f t="shared" si="2"/>
        <v>44232.619999999995</v>
      </c>
      <c r="J10" s="37" t="s">
        <v>38</v>
      </c>
    </row>
    <row r="11" spans="1:14" x14ac:dyDescent="0.2">
      <c r="A11" s="27" t="s">
        <v>9</v>
      </c>
      <c r="B11" s="13">
        <v>856165</v>
      </c>
      <c r="C11" s="13">
        <v>597172</v>
      </c>
      <c r="D11" s="13">
        <v>504369.36</v>
      </c>
      <c r="E11" s="50">
        <f t="shared" si="0"/>
        <v>84.459646467014522</v>
      </c>
      <c r="F11" s="60">
        <v>504369.36</v>
      </c>
      <c r="G11" s="60">
        <v>502030.17</v>
      </c>
      <c r="H11" s="13">
        <f t="shared" si="1"/>
        <v>92802.640000000014</v>
      </c>
      <c r="I11" s="66">
        <f t="shared" si="2"/>
        <v>351795.64</v>
      </c>
    </row>
    <row r="12" spans="1:14" x14ac:dyDescent="0.2">
      <c r="A12" s="23"/>
      <c r="B12" s="8"/>
      <c r="C12" s="8"/>
      <c r="D12" s="8"/>
      <c r="E12" s="17"/>
      <c r="F12" s="76"/>
      <c r="G12" s="9"/>
      <c r="H12" s="8"/>
      <c r="I12" s="47"/>
    </row>
    <row r="13" spans="1:14" ht="15" x14ac:dyDescent="0.25">
      <c r="A13" s="26" t="s">
        <v>10</v>
      </c>
      <c r="B13" s="12">
        <f>SUM(B14:B20)</f>
        <v>1091551</v>
      </c>
      <c r="C13" s="74">
        <f>SUM(C14:C20)</f>
        <v>943709</v>
      </c>
      <c r="D13" s="12">
        <f>SUM(D14:D20)</f>
        <v>538648.37</v>
      </c>
      <c r="E13" s="17">
        <f t="shared" ref="E13:E20" si="3">D13/C13*100</f>
        <v>57.077803644979539</v>
      </c>
      <c r="F13" s="12">
        <f>SUM(F14:F20)</f>
        <v>416383.68</v>
      </c>
      <c r="G13" s="12">
        <f>SUM(G14:G20)</f>
        <v>377980.98</v>
      </c>
      <c r="H13" s="62">
        <f t="shared" si="1"/>
        <v>405060.63</v>
      </c>
      <c r="I13" s="67">
        <f t="shared" si="2"/>
        <v>552902.63</v>
      </c>
    </row>
    <row r="14" spans="1:14" x14ac:dyDescent="0.2">
      <c r="A14" s="23" t="s">
        <v>12</v>
      </c>
      <c r="B14" s="8">
        <v>173081</v>
      </c>
      <c r="C14" s="8">
        <v>72680</v>
      </c>
      <c r="D14" s="8">
        <v>22476.720000000001</v>
      </c>
      <c r="E14" s="58">
        <f>D14/C14*100</f>
        <v>30.925591634562466</v>
      </c>
      <c r="F14" s="75">
        <v>6491.1</v>
      </c>
      <c r="G14" s="8">
        <v>6491.1</v>
      </c>
      <c r="H14" s="8">
        <f t="shared" si="1"/>
        <v>50203.28</v>
      </c>
      <c r="I14" s="47">
        <f t="shared" si="2"/>
        <v>150604.28</v>
      </c>
    </row>
    <row r="15" spans="1:14" x14ac:dyDescent="0.2">
      <c r="A15" s="23" t="s">
        <v>13</v>
      </c>
      <c r="B15" s="8">
        <v>305790</v>
      </c>
      <c r="C15" s="8">
        <v>282339</v>
      </c>
      <c r="D15" s="8">
        <v>147148.98000000001</v>
      </c>
      <c r="E15" s="58">
        <f t="shared" si="3"/>
        <v>52.11783706820524</v>
      </c>
      <c r="F15" s="75">
        <v>127202.1</v>
      </c>
      <c r="G15" s="8">
        <v>110866.12</v>
      </c>
      <c r="H15" s="8">
        <f t="shared" si="1"/>
        <v>135190.01999999999</v>
      </c>
      <c r="I15" s="47">
        <f t="shared" si="2"/>
        <v>158641.01999999999</v>
      </c>
    </row>
    <row r="16" spans="1:14" x14ac:dyDescent="0.2">
      <c r="A16" s="23" t="s">
        <v>14</v>
      </c>
      <c r="B16" s="8">
        <v>1000</v>
      </c>
      <c r="C16" s="8">
        <v>750</v>
      </c>
      <c r="D16" s="8">
        <v>0</v>
      </c>
      <c r="E16" s="58">
        <f t="shared" si="3"/>
        <v>0</v>
      </c>
      <c r="F16" s="75">
        <v>0</v>
      </c>
      <c r="G16" s="8">
        <v>0</v>
      </c>
      <c r="H16" s="8">
        <f t="shared" si="1"/>
        <v>750</v>
      </c>
      <c r="I16" s="47">
        <f t="shared" si="2"/>
        <v>1000</v>
      </c>
      <c r="J16" t="s">
        <v>38</v>
      </c>
    </row>
    <row r="17" spans="1:9" x14ac:dyDescent="0.2">
      <c r="A17" s="23" t="s">
        <v>15</v>
      </c>
      <c r="B17" s="8">
        <v>20500</v>
      </c>
      <c r="C17" s="8">
        <v>13125</v>
      </c>
      <c r="D17" s="8">
        <v>370</v>
      </c>
      <c r="E17" s="58">
        <f t="shared" si="3"/>
        <v>2.8190476190476188</v>
      </c>
      <c r="F17" s="75">
        <v>370</v>
      </c>
      <c r="G17" s="59">
        <v>370</v>
      </c>
      <c r="H17" s="8">
        <f t="shared" si="1"/>
        <v>12755</v>
      </c>
      <c r="I17" s="47">
        <f t="shared" si="2"/>
        <v>20130</v>
      </c>
    </row>
    <row r="18" spans="1:9" x14ac:dyDescent="0.2">
      <c r="A18" s="23" t="s">
        <v>16</v>
      </c>
      <c r="B18" s="8">
        <v>30093</v>
      </c>
      <c r="C18" s="8">
        <v>24843</v>
      </c>
      <c r="D18" s="8">
        <v>10620.75</v>
      </c>
      <c r="E18" s="58">
        <f t="shared" si="3"/>
        <v>42.751479289940832</v>
      </c>
      <c r="F18" s="75">
        <v>10620.75</v>
      </c>
      <c r="G18" s="8">
        <v>10606.75</v>
      </c>
      <c r="H18" s="8">
        <f t="shared" si="1"/>
        <v>14222.25</v>
      </c>
      <c r="I18" s="47">
        <f t="shared" si="2"/>
        <v>19472.25</v>
      </c>
    </row>
    <row r="19" spans="1:9" x14ac:dyDescent="0.2">
      <c r="A19" s="23" t="s">
        <v>17</v>
      </c>
      <c r="B19" s="8">
        <v>362950</v>
      </c>
      <c r="C19" s="8">
        <v>351835</v>
      </c>
      <c r="D19" s="8">
        <v>223991.99</v>
      </c>
      <c r="E19" s="58">
        <f t="shared" si="3"/>
        <v>63.663930535620381</v>
      </c>
      <c r="F19" s="75">
        <v>164956.24</v>
      </c>
      <c r="G19" s="8">
        <v>155012.96</v>
      </c>
      <c r="H19" s="8">
        <f t="shared" si="1"/>
        <v>127843.01000000001</v>
      </c>
      <c r="I19" s="47">
        <f t="shared" si="2"/>
        <v>138958.01</v>
      </c>
    </row>
    <row r="20" spans="1:9" x14ac:dyDescent="0.2">
      <c r="A20" s="27" t="s">
        <v>18</v>
      </c>
      <c r="B20" s="13">
        <v>198137</v>
      </c>
      <c r="C20" s="13">
        <v>198137</v>
      </c>
      <c r="D20" s="13">
        <v>134039.93</v>
      </c>
      <c r="E20" s="50">
        <f t="shared" si="3"/>
        <v>67.650125922972478</v>
      </c>
      <c r="F20" s="60">
        <v>106743.49</v>
      </c>
      <c r="G20" s="49">
        <v>94634.05</v>
      </c>
      <c r="H20" s="13">
        <f t="shared" si="1"/>
        <v>64097.070000000007</v>
      </c>
      <c r="I20" s="66">
        <f t="shared" si="2"/>
        <v>64097.070000000007</v>
      </c>
    </row>
    <row r="21" spans="1:9" x14ac:dyDescent="0.2">
      <c r="A21" s="23"/>
      <c r="B21" s="8"/>
      <c r="C21" s="8"/>
      <c r="D21" s="8"/>
      <c r="E21" s="17"/>
      <c r="F21" s="76"/>
      <c r="G21" s="9"/>
      <c r="H21" s="8"/>
      <c r="I21" s="47"/>
    </row>
    <row r="22" spans="1:9" ht="15" x14ac:dyDescent="0.25">
      <c r="A22" s="26" t="s">
        <v>19</v>
      </c>
      <c r="B22" s="12">
        <f>SUM(B23:B31)</f>
        <v>245197</v>
      </c>
      <c r="C22" s="74">
        <f>SUM(C23:C31)</f>
        <v>209947</v>
      </c>
      <c r="D22" s="12">
        <f>SUM(D23:D31)</f>
        <v>120092.14000000001</v>
      </c>
      <c r="E22" s="17">
        <f t="shared" ref="E22:E31" si="4">D22/C22*100</f>
        <v>57.201169819049582</v>
      </c>
      <c r="F22" s="12">
        <f>SUM(F23:F31)</f>
        <v>113702.14000000001</v>
      </c>
      <c r="G22" s="53">
        <f>SUM(G23:G31)</f>
        <v>109989.20000000001</v>
      </c>
      <c r="H22" s="62">
        <f t="shared" si="1"/>
        <v>89854.859999999986</v>
      </c>
      <c r="I22" s="67">
        <f t="shared" si="2"/>
        <v>125104.85999999999</v>
      </c>
    </row>
    <row r="23" spans="1:9" x14ac:dyDescent="0.2">
      <c r="A23" s="23" t="s">
        <v>20</v>
      </c>
      <c r="B23" s="8">
        <v>88000</v>
      </c>
      <c r="C23" s="8">
        <v>88000</v>
      </c>
      <c r="D23" s="8">
        <v>73476.850000000006</v>
      </c>
      <c r="E23" s="58">
        <f t="shared" si="4"/>
        <v>83.496420454545458</v>
      </c>
      <c r="F23" s="15">
        <v>67086.850000000006</v>
      </c>
      <c r="G23" s="77">
        <v>67063.850000000006</v>
      </c>
      <c r="H23" s="8">
        <f t="shared" si="1"/>
        <v>14523.149999999994</v>
      </c>
      <c r="I23" s="47">
        <f t="shared" si="2"/>
        <v>14523.149999999994</v>
      </c>
    </row>
    <row r="24" spans="1:9" x14ac:dyDescent="0.2">
      <c r="A24" s="33" t="s">
        <v>79</v>
      </c>
      <c r="B24" s="8">
        <v>700</v>
      </c>
      <c r="C24" s="8">
        <v>700</v>
      </c>
      <c r="D24" s="8">
        <v>665.6</v>
      </c>
      <c r="E24" s="58">
        <f t="shared" si="4"/>
        <v>95.085714285714289</v>
      </c>
      <c r="F24" s="15">
        <v>665.6</v>
      </c>
      <c r="G24" s="77">
        <v>665.6</v>
      </c>
      <c r="H24" s="8">
        <f t="shared" si="1"/>
        <v>34.399999999999977</v>
      </c>
      <c r="I24" s="47">
        <f t="shared" si="2"/>
        <v>34.399999999999977</v>
      </c>
    </row>
    <row r="25" spans="1:9" x14ac:dyDescent="0.2">
      <c r="A25" s="23" t="s">
        <v>21</v>
      </c>
      <c r="B25" s="8">
        <v>29000</v>
      </c>
      <c r="C25" s="8">
        <v>21250</v>
      </c>
      <c r="D25" s="15">
        <v>9177.44</v>
      </c>
      <c r="E25" s="58">
        <f t="shared" si="4"/>
        <v>43.187952941176469</v>
      </c>
      <c r="F25" s="15">
        <v>9177.44</v>
      </c>
      <c r="G25" s="77">
        <v>9177.44</v>
      </c>
      <c r="H25" s="8">
        <f t="shared" si="1"/>
        <v>12072.56</v>
      </c>
      <c r="I25" s="47">
        <f t="shared" si="2"/>
        <v>19822.559999999998</v>
      </c>
    </row>
    <row r="26" spans="1:9" x14ac:dyDescent="0.2">
      <c r="A26" s="23" t="s">
        <v>22</v>
      </c>
      <c r="B26" s="8">
        <v>19900</v>
      </c>
      <c r="C26" s="8">
        <v>14275</v>
      </c>
      <c r="D26" s="8">
        <v>5011.4399999999996</v>
      </c>
      <c r="E26" s="58">
        <f t="shared" si="4"/>
        <v>35.106409807355519</v>
      </c>
      <c r="F26" s="15">
        <v>5011.4399999999996</v>
      </c>
      <c r="G26" s="77">
        <v>3439.14</v>
      </c>
      <c r="H26" s="8">
        <f t="shared" si="1"/>
        <v>9263.5600000000013</v>
      </c>
      <c r="I26" s="47">
        <f t="shared" si="2"/>
        <v>14888.560000000001</v>
      </c>
    </row>
    <row r="27" spans="1:9" x14ac:dyDescent="0.2">
      <c r="A27" s="33" t="s">
        <v>65</v>
      </c>
      <c r="B27" s="8">
        <v>14000</v>
      </c>
      <c r="C27" s="8">
        <v>12500</v>
      </c>
      <c r="D27" s="8">
        <v>8441.65</v>
      </c>
      <c r="E27" s="58">
        <f t="shared" si="4"/>
        <v>67.533199999999994</v>
      </c>
      <c r="F27" s="15">
        <v>8441.65</v>
      </c>
      <c r="G27" s="77">
        <v>8441.65</v>
      </c>
      <c r="H27" s="8">
        <f t="shared" si="1"/>
        <v>4058.3500000000004</v>
      </c>
      <c r="I27" s="47">
        <f t="shared" si="2"/>
        <v>5558.35</v>
      </c>
    </row>
    <row r="28" spans="1:9" x14ac:dyDescent="0.2">
      <c r="A28" s="43" t="s">
        <v>66</v>
      </c>
      <c r="B28" s="8">
        <v>4000</v>
      </c>
      <c r="C28" s="8">
        <v>3000</v>
      </c>
      <c r="D28" s="8">
        <v>407.42</v>
      </c>
      <c r="E28" s="58">
        <f t="shared" si="4"/>
        <v>13.580666666666666</v>
      </c>
      <c r="F28" s="15">
        <v>407.42</v>
      </c>
      <c r="G28" s="78">
        <v>407.42</v>
      </c>
      <c r="H28" s="8">
        <f t="shared" si="1"/>
        <v>2592.58</v>
      </c>
      <c r="I28" s="47">
        <f t="shared" si="2"/>
        <v>3592.58</v>
      </c>
    </row>
    <row r="29" spans="1:9" x14ac:dyDescent="0.2">
      <c r="A29" s="23" t="s">
        <v>23</v>
      </c>
      <c r="B29" s="8">
        <v>5500</v>
      </c>
      <c r="C29" s="8">
        <v>4125</v>
      </c>
      <c r="D29" s="8">
        <v>731.3</v>
      </c>
      <c r="E29" s="58">
        <f>D29/C29*100</f>
        <v>17.728484848484847</v>
      </c>
      <c r="F29" s="15">
        <v>731.3</v>
      </c>
      <c r="G29" s="77">
        <v>731.3</v>
      </c>
      <c r="H29" s="8">
        <f t="shared" si="1"/>
        <v>3393.7</v>
      </c>
      <c r="I29" s="47">
        <f t="shared" si="2"/>
        <v>4768.7</v>
      </c>
    </row>
    <row r="30" spans="1:9" x14ac:dyDescent="0.2">
      <c r="A30" s="23" t="s">
        <v>24</v>
      </c>
      <c r="B30" s="8">
        <v>56097</v>
      </c>
      <c r="C30" s="8">
        <v>50597</v>
      </c>
      <c r="D30" s="8">
        <v>20479.05</v>
      </c>
      <c r="E30" s="58">
        <f t="shared" si="4"/>
        <v>40.474830523548825</v>
      </c>
      <c r="F30" s="75">
        <v>20479.05</v>
      </c>
      <c r="G30" s="8">
        <v>18361.41</v>
      </c>
      <c r="H30" s="8">
        <f t="shared" si="1"/>
        <v>30117.95</v>
      </c>
      <c r="I30" s="47">
        <f>B30-D30</f>
        <v>35617.949999999997</v>
      </c>
    </row>
    <row r="31" spans="1:9" ht="13.5" customHeight="1" x14ac:dyDescent="0.2">
      <c r="A31" s="27" t="s">
        <v>25</v>
      </c>
      <c r="B31" s="13">
        <v>28000</v>
      </c>
      <c r="C31" s="51">
        <v>15500</v>
      </c>
      <c r="D31" s="13">
        <v>1701.39</v>
      </c>
      <c r="E31" s="50">
        <f t="shared" si="4"/>
        <v>10.976709677419356</v>
      </c>
      <c r="F31" s="60">
        <v>1701.39</v>
      </c>
      <c r="G31" s="13">
        <v>1701.39</v>
      </c>
      <c r="H31" s="13">
        <f t="shared" si="1"/>
        <v>13798.61</v>
      </c>
      <c r="I31" s="66">
        <f>B31-D31</f>
        <v>26298.61</v>
      </c>
    </row>
    <row r="32" spans="1:9" x14ac:dyDescent="0.2">
      <c r="A32" s="30"/>
      <c r="B32" s="3"/>
      <c r="C32" s="3"/>
      <c r="D32" s="3"/>
      <c r="E32" s="3"/>
      <c r="F32" s="3"/>
      <c r="G32" s="12"/>
      <c r="H32" s="8"/>
      <c r="I32" s="47"/>
    </row>
    <row r="33" spans="1:9" x14ac:dyDescent="0.2">
      <c r="A33" s="45" t="s">
        <v>77</v>
      </c>
      <c r="B33" s="12">
        <f>B34+B35</f>
        <v>4928</v>
      </c>
      <c r="C33" s="12">
        <f t="shared" ref="C33:D33" si="5">C34+C35</f>
        <v>4928</v>
      </c>
      <c r="D33" s="12">
        <f t="shared" si="5"/>
        <v>4851.67</v>
      </c>
      <c r="E33" s="12">
        <f>D33/C33*100</f>
        <v>98.451095779220779</v>
      </c>
      <c r="F33" s="12">
        <f>F34+F35</f>
        <v>4851.67</v>
      </c>
      <c r="G33" s="12">
        <f>G34+G35</f>
        <v>4427.17</v>
      </c>
      <c r="H33" s="12">
        <f>SUM(H34:H35)</f>
        <v>76.820000000000164</v>
      </c>
      <c r="I33" s="63">
        <f>SUM(I34:I35)</f>
        <v>76.820000000000164</v>
      </c>
    </row>
    <row r="34" spans="1:9" x14ac:dyDescent="0.2">
      <c r="A34" s="46" t="s">
        <v>78</v>
      </c>
      <c r="B34" s="8">
        <v>3055</v>
      </c>
      <c r="C34" s="15">
        <v>3055</v>
      </c>
      <c r="D34" s="15">
        <v>2979.18</v>
      </c>
      <c r="E34" s="15">
        <f t="shared" ref="E34:E35" si="6">D34/C34*100</f>
        <v>97.518166939443532</v>
      </c>
      <c r="F34" s="8">
        <v>2979.18</v>
      </c>
      <c r="G34" s="15">
        <v>2554.6799999999998</v>
      </c>
      <c r="H34" s="8">
        <f>C34-D34</f>
        <v>75.820000000000164</v>
      </c>
      <c r="I34" s="47">
        <f t="shared" si="2"/>
        <v>75.820000000000164</v>
      </c>
    </row>
    <row r="35" spans="1:9" ht="15" customHeight="1" x14ac:dyDescent="0.2">
      <c r="A35" s="81" t="s">
        <v>80</v>
      </c>
      <c r="B35" s="13">
        <v>1873</v>
      </c>
      <c r="C35" s="49">
        <v>1873</v>
      </c>
      <c r="D35" s="49">
        <v>1872.49</v>
      </c>
      <c r="E35" s="49">
        <f t="shared" si="6"/>
        <v>99.972770955686059</v>
      </c>
      <c r="F35" s="13">
        <v>1872.49</v>
      </c>
      <c r="G35" s="49">
        <v>1872.49</v>
      </c>
      <c r="H35" s="13">
        <v>1</v>
      </c>
      <c r="I35" s="66">
        <v>1</v>
      </c>
    </row>
    <row r="36" spans="1:9" x14ac:dyDescent="0.2">
      <c r="A36" s="79"/>
      <c r="B36" s="8"/>
      <c r="C36" s="8"/>
      <c r="D36" s="80"/>
      <c r="E36" s="15"/>
      <c r="F36" s="32"/>
      <c r="G36" s="8"/>
      <c r="H36" s="8"/>
      <c r="I36" s="47"/>
    </row>
    <row r="37" spans="1:9" ht="15" x14ac:dyDescent="0.25">
      <c r="A37" s="26" t="s">
        <v>44</v>
      </c>
      <c r="B37" s="12">
        <f>B39+B38</f>
        <v>75300</v>
      </c>
      <c r="C37" s="12">
        <f t="shared" ref="C37:G37" si="7">C39+C38</f>
        <v>75300</v>
      </c>
      <c r="D37" s="12">
        <f t="shared" si="7"/>
        <v>69181.25</v>
      </c>
      <c r="E37" s="12">
        <f>D37/C37*100</f>
        <v>91.874169986719792</v>
      </c>
      <c r="F37" s="12">
        <f t="shared" si="7"/>
        <v>67364.75</v>
      </c>
      <c r="G37" s="12">
        <f t="shared" si="7"/>
        <v>66067.25</v>
      </c>
      <c r="H37" s="62">
        <f t="shared" si="1"/>
        <v>6118.75</v>
      </c>
      <c r="I37" s="47">
        <f t="shared" si="2"/>
        <v>6118.75</v>
      </c>
    </row>
    <row r="38" spans="1:9" x14ac:dyDescent="0.2">
      <c r="A38" s="46" t="s">
        <v>81</v>
      </c>
      <c r="B38" s="8">
        <v>9200</v>
      </c>
      <c r="C38" s="15">
        <v>9200</v>
      </c>
      <c r="D38" s="15">
        <v>9200</v>
      </c>
      <c r="E38" s="15">
        <f>D38/C38*100</f>
        <v>100</v>
      </c>
      <c r="F38" s="15">
        <v>9200</v>
      </c>
      <c r="G38" s="15">
        <v>9200</v>
      </c>
      <c r="H38" s="8">
        <f t="shared" si="1"/>
        <v>0</v>
      </c>
      <c r="I38" s="47">
        <f t="shared" si="2"/>
        <v>0</v>
      </c>
    </row>
    <row r="39" spans="1:9" ht="13.5" thickBot="1" x14ac:dyDescent="0.25">
      <c r="A39" s="61" t="s">
        <v>56</v>
      </c>
      <c r="B39" s="48">
        <v>66100</v>
      </c>
      <c r="C39" s="48">
        <v>66100</v>
      </c>
      <c r="D39" s="48">
        <v>59981.25</v>
      </c>
      <c r="E39" s="36">
        <f>D39/C39*100</f>
        <v>90.743192133131629</v>
      </c>
      <c r="F39" s="55">
        <v>58164.75</v>
      </c>
      <c r="G39" s="48">
        <v>56867.25</v>
      </c>
      <c r="H39" s="155">
        <f t="shared" si="1"/>
        <v>6118.75</v>
      </c>
      <c r="I39" s="68">
        <f t="shared" si="2"/>
        <v>6118.75</v>
      </c>
    </row>
  </sheetData>
  <mergeCells count="1">
    <mergeCell ref="A2:I2"/>
  </mergeCells>
  <pageMargins left="0" right="0" top="0.74803149606299213" bottom="0.74803149606299213" header="0.31496062992125984" footer="0.31496062992125984"/>
  <pageSetup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6"/>
  <sheetViews>
    <sheetView zoomScaleNormal="100" workbookViewId="0">
      <selection activeCell="F18" sqref="F18"/>
    </sheetView>
  </sheetViews>
  <sheetFormatPr baseColWidth="10" defaultColWidth="7.5703125" defaultRowHeight="12.75" x14ac:dyDescent="0.2"/>
  <cols>
    <col min="1" max="1" width="44.28515625" style="69" customWidth="1"/>
    <col min="2" max="2" width="11.28515625" style="69" customWidth="1"/>
    <col min="3" max="3" width="11" style="69" customWidth="1"/>
    <col min="4" max="4" width="13" style="69" bestFit="1" customWidth="1"/>
    <col min="5" max="5" width="11.5703125" style="69" customWidth="1"/>
    <col min="6" max="6" width="12.7109375" style="69" customWidth="1"/>
    <col min="7" max="8" width="10.28515625" style="72" customWidth="1"/>
    <col min="9" max="9" width="15" style="69" customWidth="1"/>
    <col min="10" max="11" width="12" style="69" bestFit="1" customWidth="1"/>
    <col min="12" max="13" width="7.5703125" style="69"/>
    <col min="14" max="14" width="9.42578125" style="69" bestFit="1" customWidth="1"/>
    <col min="15" max="16384" width="7.5703125" style="69"/>
  </cols>
  <sheetData>
    <row r="1" spans="1:11" ht="15" x14ac:dyDescent="0.25">
      <c r="A1" s="160" t="s">
        <v>90</v>
      </c>
      <c r="B1" s="161"/>
      <c r="C1" s="161"/>
      <c r="D1" s="161"/>
      <c r="E1" s="161"/>
      <c r="F1" s="161"/>
      <c r="G1" s="161"/>
      <c r="H1" s="161"/>
      <c r="I1" s="162"/>
    </row>
    <row r="2" spans="1:11" ht="15.75" thickBot="1" x14ac:dyDescent="0.3">
      <c r="A2" s="142"/>
      <c r="B2" s="83"/>
      <c r="C2" s="83"/>
      <c r="D2" s="83"/>
      <c r="E2" s="83"/>
      <c r="F2" s="83"/>
      <c r="G2" s="84"/>
      <c r="H2" s="84"/>
      <c r="I2" s="143"/>
    </row>
    <row r="3" spans="1:11" ht="55.5" customHeight="1" x14ac:dyDescent="0.2">
      <c r="A3" s="85" t="s">
        <v>27</v>
      </c>
      <c r="B3" s="86" t="s">
        <v>45</v>
      </c>
      <c r="C3" s="87" t="s">
        <v>6</v>
      </c>
      <c r="D3" s="86" t="s">
        <v>5</v>
      </c>
      <c r="E3" s="87" t="s">
        <v>73</v>
      </c>
      <c r="F3" s="88" t="s">
        <v>67</v>
      </c>
      <c r="G3" s="89" t="s">
        <v>68</v>
      </c>
      <c r="H3" s="87" t="s">
        <v>69</v>
      </c>
      <c r="I3" s="144" t="s">
        <v>85</v>
      </c>
    </row>
    <row r="4" spans="1:11" ht="15" x14ac:dyDescent="0.25">
      <c r="A4" s="90"/>
      <c r="B4" s="83"/>
      <c r="C4" s="91"/>
      <c r="D4" s="83"/>
      <c r="E4" s="91"/>
      <c r="F4" s="83"/>
      <c r="G4" s="92"/>
      <c r="H4" s="91"/>
      <c r="I4" s="145"/>
    </row>
    <row r="5" spans="1:11" ht="15" x14ac:dyDescent="0.25">
      <c r="A5" s="93" t="s">
        <v>1</v>
      </c>
      <c r="B5" s="94">
        <f>B7+B16+B20+B23+B28+B33+B39+B42+B45</f>
        <v>51925900</v>
      </c>
      <c r="C5" s="95">
        <f>C7+C16+C20+C23+C28+C33+C39+C42+C45</f>
        <v>45229862</v>
      </c>
      <c r="D5" s="96">
        <f t="shared" ref="D5:G5" si="0">D7+D16+D20+D23+D28+D33+D39+D42+D45</f>
        <v>32153051.199999996</v>
      </c>
      <c r="E5" s="95">
        <f>D5/C5*100</f>
        <v>71.088103695739761</v>
      </c>
      <c r="F5" s="96">
        <f t="shared" si="0"/>
        <v>19889980.529999997</v>
      </c>
      <c r="G5" s="95">
        <f t="shared" si="0"/>
        <v>18008587.949999999</v>
      </c>
      <c r="H5" s="95">
        <f>H7+H16+H20+H23+H28+H33+H39+H42+H45</f>
        <v>13076810.799999999</v>
      </c>
      <c r="I5" s="146">
        <f>B5-D5</f>
        <v>19772848.800000004</v>
      </c>
    </row>
    <row r="6" spans="1:11" ht="15" x14ac:dyDescent="0.25">
      <c r="A6" s="90"/>
      <c r="B6" s="83"/>
      <c r="C6" s="91"/>
      <c r="D6" s="83"/>
      <c r="E6" s="97"/>
      <c r="F6" s="98"/>
      <c r="G6" s="92"/>
      <c r="H6" s="91"/>
      <c r="I6" s="145"/>
    </row>
    <row r="7" spans="1:11" ht="15" x14ac:dyDescent="0.25">
      <c r="A7" s="99" t="s">
        <v>28</v>
      </c>
      <c r="B7" s="100">
        <f>SUM(B8:B14)</f>
        <v>15948895</v>
      </c>
      <c r="C7" s="101">
        <f>SUM(C8:C14)</f>
        <v>13433163</v>
      </c>
      <c r="D7" s="102">
        <f>SUM(D8:D14)</f>
        <v>11518108.83</v>
      </c>
      <c r="E7" s="103">
        <f>D7/C7*100</f>
        <v>85.743832856044406</v>
      </c>
      <c r="F7" s="102">
        <f t="shared" ref="F7:I7" si="1">SUM(F8:F14)</f>
        <v>3535805.37</v>
      </c>
      <c r="G7" s="101">
        <f t="shared" si="1"/>
        <v>2949543.75</v>
      </c>
      <c r="H7" s="101">
        <f t="shared" si="1"/>
        <v>1915054.17</v>
      </c>
      <c r="I7" s="147">
        <f t="shared" si="1"/>
        <v>4430786.17</v>
      </c>
    </row>
    <row r="8" spans="1:11" ht="15" x14ac:dyDescent="0.25">
      <c r="A8" s="90" t="s">
        <v>63</v>
      </c>
      <c r="B8" s="104">
        <v>8950000</v>
      </c>
      <c r="C8" s="105">
        <v>7290000</v>
      </c>
      <c r="D8" s="106">
        <v>6650000</v>
      </c>
      <c r="E8" s="105">
        <f>D8/C8*100</f>
        <v>91.220850480109732</v>
      </c>
      <c r="F8" s="106">
        <v>0</v>
      </c>
      <c r="G8" s="105">
        <v>0</v>
      </c>
      <c r="H8" s="105">
        <f>C8-D8</f>
        <v>640000</v>
      </c>
      <c r="I8" s="148">
        <f>B8-D8</f>
        <v>2300000</v>
      </c>
      <c r="J8" s="70"/>
      <c r="K8" s="71"/>
    </row>
    <row r="9" spans="1:11" ht="15" x14ac:dyDescent="0.25">
      <c r="A9" s="90" t="s">
        <v>50</v>
      </c>
      <c r="B9" s="104">
        <v>2789795</v>
      </c>
      <c r="C9" s="105">
        <v>2227979</v>
      </c>
      <c r="D9" s="106">
        <v>1753872.97</v>
      </c>
      <c r="E9" s="105">
        <f t="shared" ref="E9:E14" si="2">D9/C9*100</f>
        <v>78.720354635299529</v>
      </c>
      <c r="F9" s="106">
        <v>1435680.95</v>
      </c>
      <c r="G9" s="105">
        <v>1145140.45</v>
      </c>
      <c r="H9" s="105">
        <f t="shared" ref="H9:H46" si="3">C9-D9</f>
        <v>474106.03</v>
      </c>
      <c r="I9" s="148">
        <f t="shared" ref="I9:I14" si="4">B9-D9</f>
        <v>1035922.03</v>
      </c>
    </row>
    <row r="10" spans="1:11" ht="15" x14ac:dyDescent="0.25">
      <c r="A10" s="90" t="s">
        <v>54</v>
      </c>
      <c r="B10" s="104">
        <v>500000</v>
      </c>
      <c r="C10" s="105">
        <v>400000</v>
      </c>
      <c r="D10" s="106">
        <v>400000</v>
      </c>
      <c r="E10" s="105">
        <f t="shared" si="2"/>
        <v>100</v>
      </c>
      <c r="F10" s="106">
        <v>400000</v>
      </c>
      <c r="G10" s="105">
        <v>250000</v>
      </c>
      <c r="H10" s="105">
        <f t="shared" si="3"/>
        <v>0</v>
      </c>
      <c r="I10" s="148">
        <f t="shared" si="4"/>
        <v>100000</v>
      </c>
    </row>
    <row r="11" spans="1:11" ht="15" x14ac:dyDescent="0.25">
      <c r="A11" s="90" t="s">
        <v>53</v>
      </c>
      <c r="B11" s="104">
        <v>525000</v>
      </c>
      <c r="C11" s="105">
        <v>524000</v>
      </c>
      <c r="D11" s="106">
        <v>319615.2</v>
      </c>
      <c r="E11" s="105">
        <f t="shared" si="2"/>
        <v>60.995267175572522</v>
      </c>
      <c r="F11" s="106">
        <v>230236.7</v>
      </c>
      <c r="G11" s="105">
        <v>230236.7</v>
      </c>
      <c r="H11" s="105">
        <f t="shared" si="3"/>
        <v>204384.8</v>
      </c>
      <c r="I11" s="148">
        <f t="shared" si="4"/>
        <v>205384.8</v>
      </c>
      <c r="J11" s="69" t="s">
        <v>52</v>
      </c>
    </row>
    <row r="12" spans="1:11" ht="15" x14ac:dyDescent="0.25">
      <c r="A12" s="90" t="s">
        <v>57</v>
      </c>
      <c r="B12" s="104">
        <v>687000</v>
      </c>
      <c r="C12" s="105">
        <v>546000</v>
      </c>
      <c r="D12" s="106">
        <v>460981.85</v>
      </c>
      <c r="E12" s="105">
        <f t="shared" si="2"/>
        <v>84.428910256410248</v>
      </c>
      <c r="F12" s="106">
        <v>324438.96000000002</v>
      </c>
      <c r="G12" s="105">
        <v>262701.84000000003</v>
      </c>
      <c r="H12" s="105">
        <f>C12-D12</f>
        <v>85018.150000000023</v>
      </c>
      <c r="I12" s="148">
        <f t="shared" si="4"/>
        <v>226018.15000000002</v>
      </c>
    </row>
    <row r="13" spans="1:11" ht="15" x14ac:dyDescent="0.25">
      <c r="A13" s="90" t="s">
        <v>61</v>
      </c>
      <c r="B13" s="104">
        <v>267100</v>
      </c>
      <c r="C13" s="105">
        <v>235884</v>
      </c>
      <c r="D13" s="106">
        <v>99862.25</v>
      </c>
      <c r="E13" s="105">
        <f t="shared" si="2"/>
        <v>42.335321598751932</v>
      </c>
      <c r="F13" s="106">
        <v>47862.25</v>
      </c>
      <c r="G13" s="105">
        <v>47614.25</v>
      </c>
      <c r="H13" s="105">
        <f t="shared" si="3"/>
        <v>136021.75</v>
      </c>
      <c r="I13" s="148">
        <f t="shared" si="4"/>
        <v>167237.75</v>
      </c>
    </row>
    <row r="14" spans="1:11" ht="15" x14ac:dyDescent="0.25">
      <c r="A14" s="90" t="s">
        <v>58</v>
      </c>
      <c r="B14" s="104">
        <v>2230000</v>
      </c>
      <c r="C14" s="105">
        <v>2209300</v>
      </c>
      <c r="D14" s="106">
        <v>1833776.56</v>
      </c>
      <c r="E14" s="105">
        <f t="shared" si="2"/>
        <v>83.002605350110898</v>
      </c>
      <c r="F14" s="106">
        <v>1097586.51</v>
      </c>
      <c r="G14" s="105">
        <v>1013850.51</v>
      </c>
      <c r="H14" s="105">
        <f t="shared" si="3"/>
        <v>375523.43999999994</v>
      </c>
      <c r="I14" s="148">
        <f t="shared" si="4"/>
        <v>396223.43999999994</v>
      </c>
    </row>
    <row r="15" spans="1:11" ht="15" x14ac:dyDescent="0.25">
      <c r="A15" s="107"/>
      <c r="B15" s="108"/>
      <c r="C15" s="109"/>
      <c r="D15" s="110"/>
      <c r="E15" s="111"/>
      <c r="F15" s="110"/>
      <c r="G15" s="109"/>
      <c r="H15" s="109"/>
      <c r="I15" s="149"/>
    </row>
    <row r="16" spans="1:11" ht="15" x14ac:dyDescent="0.25">
      <c r="A16" s="99" t="s">
        <v>37</v>
      </c>
      <c r="B16" s="112">
        <f>SUM(B17:B18)</f>
        <v>721800</v>
      </c>
      <c r="C16" s="101">
        <f t="shared" ref="C16:D16" si="5">SUM(C17:C18)</f>
        <v>643060</v>
      </c>
      <c r="D16" s="113">
        <f t="shared" si="5"/>
        <v>432032.39999999997</v>
      </c>
      <c r="E16" s="103">
        <f>D16/C16*100</f>
        <v>67.18383976611824</v>
      </c>
      <c r="F16" s="113">
        <f>SUM(F17:F18)</f>
        <v>113262.58</v>
      </c>
      <c r="G16" s="114">
        <f t="shared" ref="G16:I16" si="6">SUM(G17:G18)</f>
        <v>113246.08</v>
      </c>
      <c r="H16" s="101">
        <f t="shared" si="3"/>
        <v>211027.60000000003</v>
      </c>
      <c r="I16" s="150">
        <f t="shared" si="6"/>
        <v>289767.59999999998</v>
      </c>
      <c r="J16" s="69" t="s">
        <v>38</v>
      </c>
    </row>
    <row r="17" spans="1:14" ht="15" x14ac:dyDescent="0.25">
      <c r="A17" s="90" t="s">
        <v>29</v>
      </c>
      <c r="B17" s="115">
        <v>208100</v>
      </c>
      <c r="C17" s="105">
        <v>208100</v>
      </c>
      <c r="D17" s="116">
        <v>3290.16</v>
      </c>
      <c r="E17" s="117">
        <f>D17/C17*100</f>
        <v>1.5810475732820759</v>
      </c>
      <c r="F17" s="116">
        <v>2174.16</v>
      </c>
      <c r="G17" s="118">
        <v>2157.66</v>
      </c>
      <c r="H17" s="105">
        <f t="shared" si="3"/>
        <v>204809.84</v>
      </c>
      <c r="I17" s="151">
        <f>B17-D17</f>
        <v>204809.84</v>
      </c>
    </row>
    <row r="18" spans="1:14" ht="15" x14ac:dyDescent="0.25">
      <c r="A18" s="90" t="s">
        <v>55</v>
      </c>
      <c r="B18" s="115">
        <v>513700</v>
      </c>
      <c r="C18" s="118">
        <v>434960</v>
      </c>
      <c r="D18" s="116">
        <v>428742.24</v>
      </c>
      <c r="E18" s="117">
        <f>D18/C18*100</f>
        <v>98.570498436637848</v>
      </c>
      <c r="F18" s="116">
        <v>111088.42</v>
      </c>
      <c r="G18" s="118">
        <v>111088.42</v>
      </c>
      <c r="H18" s="105">
        <f t="shared" si="3"/>
        <v>6217.7600000000093</v>
      </c>
      <c r="I18" s="151">
        <f>B18-D18</f>
        <v>84957.760000000009</v>
      </c>
    </row>
    <row r="19" spans="1:14" ht="15" x14ac:dyDescent="0.25">
      <c r="A19" s="107"/>
      <c r="B19" s="119"/>
      <c r="C19" s="120"/>
      <c r="D19" s="110"/>
      <c r="E19" s="120"/>
      <c r="F19" s="110"/>
      <c r="G19" s="121"/>
      <c r="H19" s="109"/>
      <c r="I19" s="152"/>
    </row>
    <row r="20" spans="1:14" ht="15" x14ac:dyDescent="0.25">
      <c r="A20" s="99" t="s">
        <v>30</v>
      </c>
      <c r="B20" s="100">
        <f>SUM(B21)</f>
        <v>3000000</v>
      </c>
      <c r="C20" s="101">
        <f>SUM(C21)</f>
        <v>2400000</v>
      </c>
      <c r="D20" s="102">
        <f>SUM(D21)</f>
        <v>2400000</v>
      </c>
      <c r="E20" s="123">
        <f>D20/C20*100</f>
        <v>100</v>
      </c>
      <c r="F20" s="102">
        <f>SUM(F21)</f>
        <v>2400000</v>
      </c>
      <c r="G20" s="114">
        <f>G21</f>
        <v>2400000</v>
      </c>
      <c r="H20" s="124">
        <f t="shared" si="3"/>
        <v>0</v>
      </c>
      <c r="I20" s="150">
        <f t="shared" ref="I20" si="7">I21</f>
        <v>600000</v>
      </c>
    </row>
    <row r="21" spans="1:14" ht="15" x14ac:dyDescent="0.25">
      <c r="A21" s="90" t="s">
        <v>30</v>
      </c>
      <c r="B21" s="104">
        <v>3000000</v>
      </c>
      <c r="C21" s="105">
        <v>2400000</v>
      </c>
      <c r="D21" s="106">
        <v>2400000</v>
      </c>
      <c r="E21" s="118">
        <f>D21/C21*100</f>
        <v>100</v>
      </c>
      <c r="F21" s="116">
        <v>2400000</v>
      </c>
      <c r="G21" s="118">
        <v>2400000</v>
      </c>
      <c r="H21" s="105">
        <f t="shared" si="3"/>
        <v>0</v>
      </c>
      <c r="I21" s="151">
        <f>B21-D21</f>
        <v>600000</v>
      </c>
    </row>
    <row r="22" spans="1:14" ht="15" x14ac:dyDescent="0.25">
      <c r="A22" s="107"/>
      <c r="B22" s="108"/>
      <c r="C22" s="109"/>
      <c r="D22" s="110"/>
      <c r="E22" s="125"/>
      <c r="F22" s="126"/>
      <c r="G22" s="127"/>
      <c r="H22" s="109"/>
      <c r="I22" s="149"/>
    </row>
    <row r="23" spans="1:14" ht="15" x14ac:dyDescent="0.25">
      <c r="A23" s="99" t="s">
        <v>31</v>
      </c>
      <c r="B23" s="100">
        <f>SUM(B24:B26)</f>
        <v>10199000</v>
      </c>
      <c r="C23" s="101">
        <f>SUM(C24:C26)</f>
        <v>10059387</v>
      </c>
      <c r="D23" s="102">
        <f>SUM(D24:D26)</f>
        <v>6348868.4900000002</v>
      </c>
      <c r="E23" s="123">
        <f>D23/C23*100</f>
        <v>63.113870556923601</v>
      </c>
      <c r="F23" s="102">
        <f>SUM(F24:F26)</f>
        <v>4162495.09</v>
      </c>
      <c r="G23" s="114">
        <f>SUM(G24:G26)</f>
        <v>3715336.5799999996</v>
      </c>
      <c r="H23" s="101">
        <f t="shared" si="3"/>
        <v>3710518.51</v>
      </c>
      <c r="I23" s="147">
        <f>SUM(I24:I26)</f>
        <v>3850131.51</v>
      </c>
    </row>
    <row r="24" spans="1:14" ht="15" x14ac:dyDescent="0.25">
      <c r="A24" s="90" t="s">
        <v>32</v>
      </c>
      <c r="B24" s="104">
        <v>3449000</v>
      </c>
      <c r="C24" s="105">
        <v>3393333</v>
      </c>
      <c r="D24" s="106">
        <v>2078525.47</v>
      </c>
      <c r="E24" s="105">
        <f>D24/C24*100</f>
        <v>61.253212402083733</v>
      </c>
      <c r="F24" s="106">
        <v>1247640.6399999999</v>
      </c>
      <c r="G24" s="118">
        <v>1004165.88</v>
      </c>
      <c r="H24" s="105">
        <v>781000.68</v>
      </c>
      <c r="I24" s="148">
        <f>B24-D24</f>
        <v>1370474.53</v>
      </c>
    </row>
    <row r="25" spans="1:14" ht="15" x14ac:dyDescent="0.25">
      <c r="A25" s="90" t="s">
        <v>47</v>
      </c>
      <c r="B25" s="104">
        <v>6300000</v>
      </c>
      <c r="C25" s="105">
        <v>6255306</v>
      </c>
      <c r="D25" s="106">
        <v>4075803.77</v>
      </c>
      <c r="E25" s="105">
        <f>D25/C25*100</f>
        <v>65.15754417130033</v>
      </c>
      <c r="F25" s="106">
        <v>2745398.86</v>
      </c>
      <c r="G25" s="118">
        <v>2541749.11</v>
      </c>
      <c r="H25" s="105">
        <f t="shared" si="3"/>
        <v>2179502.23</v>
      </c>
      <c r="I25" s="148">
        <f t="shared" ref="I25:I26" si="8">B25-D25</f>
        <v>2224196.23</v>
      </c>
    </row>
    <row r="26" spans="1:14" ht="15" x14ac:dyDescent="0.25">
      <c r="A26" s="90" t="s">
        <v>51</v>
      </c>
      <c r="B26" s="104">
        <v>450000</v>
      </c>
      <c r="C26" s="105">
        <v>410748</v>
      </c>
      <c r="D26" s="106">
        <v>194539.25</v>
      </c>
      <c r="E26" s="105">
        <f>D26/C26*100</f>
        <v>47.362190442801911</v>
      </c>
      <c r="F26" s="106">
        <v>169455.59</v>
      </c>
      <c r="G26" s="118">
        <v>169421.59</v>
      </c>
      <c r="H26" s="105">
        <f t="shared" si="3"/>
        <v>216208.75</v>
      </c>
      <c r="I26" s="148">
        <f t="shared" si="8"/>
        <v>255460.75</v>
      </c>
    </row>
    <row r="27" spans="1:14" ht="15" x14ac:dyDescent="0.25">
      <c r="A27" s="107"/>
      <c r="B27" s="108"/>
      <c r="C27" s="109"/>
      <c r="D27" s="110"/>
      <c r="E27" s="125"/>
      <c r="F27" s="126"/>
      <c r="G27" s="127"/>
      <c r="H27" s="109"/>
      <c r="I27" s="149"/>
    </row>
    <row r="28" spans="1:14" ht="15" x14ac:dyDescent="0.25">
      <c r="A28" s="99" t="s">
        <v>33</v>
      </c>
      <c r="B28" s="100">
        <f>SUM(B29:B31)</f>
        <v>2565308</v>
      </c>
      <c r="C28" s="101">
        <f>SUM(C29:C31)</f>
        <v>2217548</v>
      </c>
      <c r="D28" s="102">
        <f>SUM(D29:D31)</f>
        <v>1331703.7</v>
      </c>
      <c r="E28" s="123">
        <f>D28/C28*100</f>
        <v>60.052981942217251</v>
      </c>
      <c r="F28" s="102">
        <f>SUM(F29:F31)</f>
        <v>1160228.2899999998</v>
      </c>
      <c r="G28" s="114">
        <f>SUM(G29:G31)</f>
        <v>1139819.58</v>
      </c>
      <c r="H28" s="101">
        <f t="shared" si="3"/>
        <v>885844.3</v>
      </c>
      <c r="I28" s="147">
        <f>SUM(I29:I31)</f>
        <v>1233604.3</v>
      </c>
      <c r="N28" s="70"/>
    </row>
    <row r="29" spans="1:14" ht="15" x14ac:dyDescent="0.25">
      <c r="A29" s="90" t="s">
        <v>48</v>
      </c>
      <c r="B29" s="104">
        <v>1749308</v>
      </c>
      <c r="C29" s="105">
        <v>1523190</v>
      </c>
      <c r="D29" s="106">
        <v>814103.52</v>
      </c>
      <c r="E29" s="105">
        <f t="shared" ref="E29:E31" si="9">D29/C29*100</f>
        <v>53.447273156992892</v>
      </c>
      <c r="F29" s="106">
        <v>662628.11</v>
      </c>
      <c r="G29" s="118">
        <v>646432.4</v>
      </c>
      <c r="H29" s="105">
        <f t="shared" si="3"/>
        <v>709086.48</v>
      </c>
      <c r="I29" s="148">
        <f>B29-D29</f>
        <v>935204.48</v>
      </c>
    </row>
    <row r="30" spans="1:14" ht="15" x14ac:dyDescent="0.25">
      <c r="A30" s="90" t="s">
        <v>64</v>
      </c>
      <c r="B30" s="104">
        <v>500000</v>
      </c>
      <c r="C30" s="105">
        <v>400000</v>
      </c>
      <c r="D30" s="106">
        <v>400000</v>
      </c>
      <c r="E30" s="105">
        <f t="shared" si="9"/>
        <v>100</v>
      </c>
      <c r="F30" s="106">
        <v>400000</v>
      </c>
      <c r="G30" s="105">
        <v>400000</v>
      </c>
      <c r="H30" s="105">
        <f t="shared" si="3"/>
        <v>0</v>
      </c>
      <c r="I30" s="148">
        <f t="shared" ref="I30:I31" si="10">B30-D30</f>
        <v>100000</v>
      </c>
    </row>
    <row r="31" spans="1:14" ht="15" x14ac:dyDescent="0.25">
      <c r="A31" s="107" t="s">
        <v>74</v>
      </c>
      <c r="B31" s="108">
        <v>316000</v>
      </c>
      <c r="C31" s="109">
        <v>294358</v>
      </c>
      <c r="D31" s="110">
        <v>117600.18</v>
      </c>
      <c r="E31" s="109">
        <f t="shared" si="9"/>
        <v>39.951412905373729</v>
      </c>
      <c r="F31" s="110">
        <v>97600.18</v>
      </c>
      <c r="G31" s="122">
        <v>93387.18</v>
      </c>
      <c r="H31" s="109">
        <f t="shared" si="3"/>
        <v>176757.82</v>
      </c>
      <c r="I31" s="149">
        <f t="shared" si="10"/>
        <v>198399.82</v>
      </c>
    </row>
    <row r="32" spans="1:14" ht="15" x14ac:dyDescent="0.25">
      <c r="A32" s="128"/>
      <c r="B32" s="129"/>
      <c r="C32" s="130"/>
      <c r="D32" s="131"/>
      <c r="E32" s="130"/>
      <c r="F32" s="131"/>
      <c r="G32" s="132"/>
      <c r="H32" s="124"/>
      <c r="I32" s="153"/>
    </row>
    <row r="33" spans="1:9" ht="15" x14ac:dyDescent="0.25">
      <c r="A33" s="133" t="s">
        <v>34</v>
      </c>
      <c r="B33" s="94">
        <f>SUM(B34:B37)</f>
        <v>5926032</v>
      </c>
      <c r="C33" s="95">
        <f>SUM(C34:C37)</f>
        <v>4948226</v>
      </c>
      <c r="D33" s="96">
        <f>SUM(D34:D37)</f>
        <v>4126442</v>
      </c>
      <c r="E33" s="97">
        <f>D33/C33*100</f>
        <v>83.392351117349932</v>
      </c>
      <c r="F33" s="96">
        <f>SUM(F34:F37)</f>
        <v>3799106</v>
      </c>
      <c r="G33" s="95">
        <f>SUM(G34:G37)</f>
        <v>3698737.83</v>
      </c>
      <c r="H33" s="95">
        <f t="shared" si="3"/>
        <v>821784</v>
      </c>
      <c r="I33" s="146">
        <f>SUM(I34:I37)</f>
        <v>1799590</v>
      </c>
    </row>
    <row r="34" spans="1:9" ht="15" x14ac:dyDescent="0.25">
      <c r="A34" s="90" t="s">
        <v>49</v>
      </c>
      <c r="B34" s="104">
        <v>3960000</v>
      </c>
      <c r="C34" s="105">
        <v>3168000</v>
      </c>
      <c r="D34" s="106">
        <v>3168000</v>
      </c>
      <c r="E34" s="105">
        <f t="shared" ref="E34:E36" si="11">D34/C34*100</f>
        <v>100</v>
      </c>
      <c r="F34" s="106">
        <v>3168000</v>
      </c>
      <c r="G34" s="105">
        <v>3168000</v>
      </c>
      <c r="H34" s="105">
        <f t="shared" si="3"/>
        <v>0</v>
      </c>
      <c r="I34" s="148">
        <f>B34-D34</f>
        <v>792000</v>
      </c>
    </row>
    <row r="35" spans="1:9" ht="15" x14ac:dyDescent="0.25">
      <c r="A35" s="90" t="s">
        <v>35</v>
      </c>
      <c r="B35" s="104">
        <v>333246</v>
      </c>
      <c r="C35" s="105">
        <v>329946</v>
      </c>
      <c r="D35" s="106">
        <v>132096.5</v>
      </c>
      <c r="E35" s="105">
        <f t="shared" si="11"/>
        <v>40.035793735944672</v>
      </c>
      <c r="F35" s="106">
        <v>106408.5</v>
      </c>
      <c r="G35" s="105">
        <v>72122.33</v>
      </c>
      <c r="H35" s="105">
        <f t="shared" si="3"/>
        <v>197849.5</v>
      </c>
      <c r="I35" s="148">
        <f t="shared" ref="I35:I37" si="12">B35-D35</f>
        <v>201149.5</v>
      </c>
    </row>
    <row r="36" spans="1:9" ht="15" x14ac:dyDescent="0.25">
      <c r="A36" s="90" t="s">
        <v>41</v>
      </c>
      <c r="B36" s="104">
        <v>560254</v>
      </c>
      <c r="C36" s="105">
        <v>553574</v>
      </c>
      <c r="D36" s="106">
        <v>263973.71999999997</v>
      </c>
      <c r="E36" s="105">
        <f t="shared" si="11"/>
        <v>47.685353719647232</v>
      </c>
      <c r="F36" s="106">
        <v>196854.72</v>
      </c>
      <c r="G36" s="105">
        <v>161032.72</v>
      </c>
      <c r="H36" s="105">
        <f t="shared" si="3"/>
        <v>289600.28000000003</v>
      </c>
      <c r="I36" s="148">
        <f t="shared" si="12"/>
        <v>296280.28000000003</v>
      </c>
    </row>
    <row r="37" spans="1:9" ht="15" x14ac:dyDescent="0.25">
      <c r="A37" s="90" t="s">
        <v>46</v>
      </c>
      <c r="B37" s="104">
        <v>1072532</v>
      </c>
      <c r="C37" s="105">
        <v>896706</v>
      </c>
      <c r="D37" s="106">
        <v>562371.78</v>
      </c>
      <c r="E37" s="105">
        <f>D37/C37*100</f>
        <v>62.715291299489472</v>
      </c>
      <c r="F37" s="106">
        <v>327842.78000000003</v>
      </c>
      <c r="G37" s="105">
        <v>297582.78000000003</v>
      </c>
      <c r="H37" s="105">
        <f t="shared" si="3"/>
        <v>334334.21999999997</v>
      </c>
      <c r="I37" s="148">
        <f t="shared" si="12"/>
        <v>510160.22</v>
      </c>
    </row>
    <row r="38" spans="1:9" ht="15" x14ac:dyDescent="0.25">
      <c r="A38" s="107"/>
      <c r="B38" s="108"/>
      <c r="C38" s="109"/>
      <c r="D38" s="110"/>
      <c r="E38" s="111"/>
      <c r="F38" s="110"/>
      <c r="G38" s="122"/>
      <c r="H38" s="109"/>
      <c r="I38" s="149"/>
    </row>
    <row r="39" spans="1:9" ht="15" x14ac:dyDescent="0.25">
      <c r="A39" s="99" t="s">
        <v>36</v>
      </c>
      <c r="B39" s="100">
        <f>SUM(B40)</f>
        <v>783365</v>
      </c>
      <c r="C39" s="101">
        <f>SUM(C40)</f>
        <v>728401</v>
      </c>
      <c r="D39" s="102">
        <f>SUM(D40)</f>
        <v>296948.40999999997</v>
      </c>
      <c r="E39" s="123">
        <f t="shared" ref="E39" si="13">D39/C39*100</f>
        <v>40.767161220261912</v>
      </c>
      <c r="F39" s="102">
        <f>SUM(F40)</f>
        <v>282216.89</v>
      </c>
      <c r="G39" s="114">
        <f>SUM(G40)</f>
        <v>267705.40000000002</v>
      </c>
      <c r="H39" s="101">
        <f t="shared" si="3"/>
        <v>431452.59</v>
      </c>
      <c r="I39" s="147">
        <f>SUM(I40)</f>
        <v>486416.59</v>
      </c>
    </row>
    <row r="40" spans="1:9" ht="15" x14ac:dyDescent="0.25">
      <c r="A40" s="90" t="s">
        <v>62</v>
      </c>
      <c r="B40" s="104">
        <v>783365</v>
      </c>
      <c r="C40" s="105">
        <v>728401</v>
      </c>
      <c r="D40" s="106">
        <v>296948.40999999997</v>
      </c>
      <c r="E40" s="105">
        <f>D40/C40*100</f>
        <v>40.767161220261912</v>
      </c>
      <c r="F40" s="106">
        <v>282216.89</v>
      </c>
      <c r="G40" s="118">
        <v>267705.40000000002</v>
      </c>
      <c r="H40" s="105">
        <f t="shared" si="3"/>
        <v>431452.59</v>
      </c>
      <c r="I40" s="148">
        <f>B40-D40</f>
        <v>486416.59</v>
      </c>
    </row>
    <row r="41" spans="1:9" ht="15" x14ac:dyDescent="0.25">
      <c r="A41" s="107"/>
      <c r="B41" s="108"/>
      <c r="C41" s="109"/>
      <c r="D41" s="110"/>
      <c r="E41" s="111"/>
      <c r="F41" s="110"/>
      <c r="G41" s="122"/>
      <c r="H41" s="109"/>
      <c r="I41" s="149"/>
    </row>
    <row r="42" spans="1:9" ht="15" x14ac:dyDescent="0.25">
      <c r="A42" s="99" t="s">
        <v>59</v>
      </c>
      <c r="B42" s="100">
        <f>SUM(B43:B44)</f>
        <v>12762100</v>
      </c>
      <c r="C42" s="101">
        <f t="shared" ref="C42:D42" si="14">SUM(C43:C44)</f>
        <v>10780677</v>
      </c>
      <c r="D42" s="102">
        <f t="shared" si="14"/>
        <v>5696599.2199999997</v>
      </c>
      <c r="E42" s="123">
        <f>D42/C42*100</f>
        <v>52.840830125974456</v>
      </c>
      <c r="F42" s="102">
        <f>SUM(F43:F44)</f>
        <v>4435309.8600000003</v>
      </c>
      <c r="G42" s="114">
        <f>SUM(G43:G44)</f>
        <v>3722642.28</v>
      </c>
      <c r="H42" s="101">
        <f t="shared" si="3"/>
        <v>5084077.78</v>
      </c>
      <c r="I42" s="147">
        <f>SUM(I43:I44)</f>
        <v>7065500.7800000003</v>
      </c>
    </row>
    <row r="43" spans="1:9" ht="15" x14ac:dyDescent="0.25">
      <c r="A43" s="90" t="s">
        <v>60</v>
      </c>
      <c r="B43" s="134">
        <f>10407625+347375</f>
        <v>10755000</v>
      </c>
      <c r="C43" s="135">
        <f>8805572+347375</f>
        <v>9152947</v>
      </c>
      <c r="D43" s="106">
        <f>4737059.83+121576.14</f>
        <v>4858635.97</v>
      </c>
      <c r="E43" s="105">
        <f>D43/C43*100</f>
        <v>53.082749960204069</v>
      </c>
      <c r="F43" s="106">
        <f>3633866.94+121576.14</f>
        <v>3755443.08</v>
      </c>
      <c r="G43" s="118">
        <f>2933452.19+118449.11</f>
        <v>3051901.3</v>
      </c>
      <c r="H43" s="105">
        <f t="shared" si="3"/>
        <v>4294311.03</v>
      </c>
      <c r="I43" s="148">
        <f>B43-D43</f>
        <v>5896364.0300000003</v>
      </c>
    </row>
    <row r="44" spans="1:9" ht="15" x14ac:dyDescent="0.25">
      <c r="A44" s="107" t="s">
        <v>60</v>
      </c>
      <c r="B44" s="108">
        <f>2002950+4150</f>
        <v>2007100</v>
      </c>
      <c r="C44" s="109">
        <v>1627730</v>
      </c>
      <c r="D44" s="110">
        <v>837963.25</v>
      </c>
      <c r="E44" s="111">
        <f>D44/C44*100</f>
        <v>51.480482020973994</v>
      </c>
      <c r="F44" s="110">
        <v>679866.78</v>
      </c>
      <c r="G44" s="122">
        <v>670740.98</v>
      </c>
      <c r="H44" s="109">
        <f t="shared" si="3"/>
        <v>789766.75</v>
      </c>
      <c r="I44" s="149">
        <f>B44-D44</f>
        <v>1169136.75</v>
      </c>
    </row>
    <row r="45" spans="1:9" ht="15" x14ac:dyDescent="0.25">
      <c r="A45" s="133" t="s">
        <v>75</v>
      </c>
      <c r="B45" s="94">
        <f t="shared" ref="B45:I45" si="15">B46</f>
        <v>19400</v>
      </c>
      <c r="C45" s="95">
        <f t="shared" si="15"/>
        <v>19400</v>
      </c>
      <c r="D45" s="96">
        <f t="shared" si="15"/>
        <v>2348.15</v>
      </c>
      <c r="E45" s="95">
        <f t="shared" si="15"/>
        <v>12.103865979381444</v>
      </c>
      <c r="F45" s="96">
        <f t="shared" si="15"/>
        <v>1556.45</v>
      </c>
      <c r="G45" s="95">
        <f t="shared" si="15"/>
        <v>1556.45</v>
      </c>
      <c r="H45" s="95">
        <f t="shared" si="3"/>
        <v>17051.849999999999</v>
      </c>
      <c r="I45" s="146">
        <f t="shared" si="15"/>
        <v>17051.849999999999</v>
      </c>
    </row>
    <row r="46" spans="1:9" ht="15.75" thickBot="1" x14ac:dyDescent="0.3">
      <c r="A46" s="136" t="s">
        <v>76</v>
      </c>
      <c r="B46" s="137">
        <v>19400</v>
      </c>
      <c r="C46" s="138">
        <v>19400</v>
      </c>
      <c r="D46" s="139">
        <v>2348.15</v>
      </c>
      <c r="E46" s="140">
        <f>D46/C46*100</f>
        <v>12.103865979381444</v>
      </c>
      <c r="F46" s="139">
        <v>1556.45</v>
      </c>
      <c r="G46" s="141">
        <v>1556.45</v>
      </c>
      <c r="H46" s="138">
        <f t="shared" si="3"/>
        <v>17051.849999999999</v>
      </c>
      <c r="I46" s="154">
        <f>B46-D46</f>
        <v>17051.849999999999</v>
      </c>
    </row>
  </sheetData>
  <mergeCells count="1">
    <mergeCell ref="A1:I1"/>
  </mergeCells>
  <printOptions horizontalCentered="1"/>
  <pageMargins left="0" right="0" top="0.78740157480314965" bottom="0.59055118110236227" header="0" footer="0"/>
  <pageSetup scale="9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4CCEBCE57E214D8CBC2EC414F89F90" ma:contentTypeVersion="11" ma:contentTypeDescription="Create a new document." ma:contentTypeScope="" ma:versionID="395c11762245d66ee22672b831057e5b">
  <xsd:schema xmlns:xsd="http://www.w3.org/2001/XMLSchema" xmlns:xs="http://www.w3.org/2001/XMLSchema" xmlns:p="http://schemas.microsoft.com/office/2006/metadata/properties" xmlns:ns3="9ba63c68-6957-4bc5-a905-ffe127cbb0fd" xmlns:ns4="35ea4acc-81e9-47d9-9c8d-1bc622d0a6da" targetNamespace="http://schemas.microsoft.com/office/2006/metadata/properties" ma:root="true" ma:fieldsID="673c5d640a29ba68458ff4d504ba2bad" ns3:_="" ns4:_="">
    <xsd:import namespace="9ba63c68-6957-4bc5-a905-ffe127cbb0fd"/>
    <xsd:import namespace="35ea4acc-81e9-47d9-9c8d-1bc622d0a6d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a63c68-6957-4bc5-a905-ffe127cbb0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ea4acc-81e9-47d9-9c8d-1bc622d0a6d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20AB29C-23B8-43DE-B10B-7B5354578E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a63c68-6957-4bc5-a905-ffe127cbb0fd"/>
    <ds:schemaRef ds:uri="35ea4acc-81e9-47d9-9c8d-1bc622d0a6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C43A196-56D9-457B-8287-9FD35868CE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A24721-03D7-4594-8FD7-91651AE5B237}">
  <ds:schemaRefs>
    <ds:schemaRef ds:uri="35ea4acc-81e9-47d9-9c8d-1bc622d0a6da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schemas.microsoft.com/office/infopath/2007/PartnerControls"/>
    <ds:schemaRef ds:uri="9ba63c68-6957-4bc5-a905-ffe127cbb0f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Ejecución</vt:lpstr>
      <vt:lpstr>Funcionamiento</vt:lpstr>
      <vt:lpstr>Inversiones</vt:lpstr>
    </vt:vector>
  </TitlesOfParts>
  <Company>SENACYT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ihun</dc:creator>
  <cp:lastModifiedBy>Rosa Caceres</cp:lastModifiedBy>
  <cp:lastPrinted>2019-09-05T20:01:12Z</cp:lastPrinted>
  <dcterms:created xsi:type="dcterms:W3CDTF">2006-08-30T19:27:32Z</dcterms:created>
  <dcterms:modified xsi:type="dcterms:W3CDTF">2019-09-05T20:01:15Z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0x010100AC4CCEBCE57E214D8CBC2EC414F89F90</vt:lpwstr>
  </property>
</Properties>
</file>