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50\Transparencia\Nodo 2019\11 Noviembre (al 31 de octubre de 2019)\"/>
    </mc:Choice>
  </mc:AlternateContent>
  <xr:revisionPtr revIDLastSave="0" documentId="13_ncr:1_{90D1D427-120C-4DB8-A11A-5E669EC58C3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Ejecución" sheetId="32" r:id="rId1"/>
    <sheet name="Funcionamiento" sheetId="30" r:id="rId2"/>
    <sheet name="Inversiones" sheetId="18" r:id="rId3"/>
  </sheets>
  <definedNames>
    <definedName name="_xlnm.Print_Area" localSheetId="1">Funcionamiento!$A$1:$K$35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0" i="32" l="1"/>
  <c r="K12" i="30" l="1"/>
  <c r="K13" i="30"/>
  <c r="K14" i="30"/>
  <c r="K16" i="30"/>
  <c r="K17" i="30"/>
  <c r="K18" i="30"/>
  <c r="K19" i="30"/>
  <c r="K20" i="30"/>
  <c r="K21" i="30"/>
  <c r="K23" i="30"/>
  <c r="K26" i="30"/>
  <c r="K27" i="30"/>
  <c r="K28" i="30"/>
  <c r="K30" i="30"/>
  <c r="K31" i="30"/>
  <c r="K32" i="30"/>
  <c r="K33" i="30"/>
  <c r="K34" i="30"/>
  <c r="K35" i="30"/>
  <c r="K7" i="30"/>
  <c r="K8" i="30"/>
  <c r="K9" i="30"/>
  <c r="K10" i="30"/>
  <c r="K11" i="30"/>
  <c r="K5" i="30"/>
  <c r="J7" i="18" l="1"/>
  <c r="J8" i="18"/>
  <c r="J5" i="18"/>
  <c r="K16" i="18"/>
  <c r="K17" i="18"/>
  <c r="K18" i="18"/>
  <c r="K23" i="18"/>
  <c r="K24" i="18"/>
  <c r="K25" i="18"/>
  <c r="K26" i="18"/>
  <c r="K28" i="18"/>
  <c r="K29" i="18"/>
  <c r="K31" i="18"/>
  <c r="K32" i="18"/>
  <c r="K34" i="18"/>
  <c r="K35" i="18"/>
  <c r="K36" i="18"/>
  <c r="K37" i="18"/>
  <c r="K38" i="18"/>
  <c r="K39" i="18"/>
  <c r="K40" i="18"/>
  <c r="K41" i="18"/>
  <c r="K42" i="18"/>
  <c r="K43" i="18"/>
  <c r="K9" i="18"/>
  <c r="K11" i="18"/>
  <c r="K12" i="18"/>
  <c r="K13" i="18"/>
  <c r="K14" i="18"/>
  <c r="K7" i="18"/>
  <c r="I16" i="18" l="1"/>
  <c r="J40" i="18"/>
  <c r="D43" i="18"/>
  <c r="J25" i="18"/>
  <c r="J26" i="18"/>
  <c r="J24" i="18"/>
  <c r="D11" i="18"/>
  <c r="D41" i="18" l="1"/>
  <c r="D40" i="18"/>
  <c r="D38" i="18"/>
  <c r="D34" i="18"/>
  <c r="D35" i="18"/>
  <c r="D36" i="18"/>
  <c r="D33" i="18"/>
  <c r="D30" i="18"/>
  <c r="D31" i="18"/>
  <c r="D29" i="18"/>
  <c r="D25" i="18"/>
  <c r="D26" i="18"/>
  <c r="D24" i="18"/>
  <c r="D18" i="18"/>
  <c r="D17" i="18"/>
  <c r="D21" i="18"/>
  <c r="C42" i="18"/>
  <c r="C39" i="18"/>
  <c r="D37" i="18"/>
  <c r="C37" i="18"/>
  <c r="C32" i="18"/>
  <c r="C28" i="18"/>
  <c r="C23" i="18"/>
  <c r="D20" i="18"/>
  <c r="C20" i="18"/>
  <c r="C16" i="18"/>
  <c r="D14" i="18"/>
  <c r="D13" i="18"/>
  <c r="D12" i="18"/>
  <c r="D10" i="18"/>
  <c r="D9" i="18"/>
  <c r="D8" i="18"/>
  <c r="C7" i="18"/>
  <c r="D32" i="18" l="1"/>
  <c r="D28" i="18"/>
  <c r="C5" i="18"/>
  <c r="D7" i="18"/>
  <c r="D39" i="18"/>
  <c r="K13" i="32" l="1"/>
  <c r="J13" i="32"/>
  <c r="G15" i="32" l="1"/>
  <c r="K15" i="32"/>
  <c r="J15" i="32"/>
  <c r="J10" i="32" s="1"/>
  <c r="D10" i="32"/>
  <c r="D15" i="32"/>
  <c r="D13" i="32"/>
  <c r="C10" i="32"/>
  <c r="J9" i="18" l="1"/>
  <c r="J43" i="18" l="1"/>
  <c r="G43" i="18"/>
  <c r="G42" i="18" s="1"/>
  <c r="I42" i="18"/>
  <c r="H42" i="18"/>
  <c r="F42" i="18"/>
  <c r="E42" i="18"/>
  <c r="B42" i="18"/>
  <c r="J41" i="18"/>
  <c r="G41" i="18"/>
  <c r="B41" i="18"/>
  <c r="I39" i="18"/>
  <c r="H39" i="18"/>
  <c r="G40" i="18"/>
  <c r="B40" i="18"/>
  <c r="F39" i="18"/>
  <c r="J38" i="18"/>
  <c r="G38" i="18"/>
  <c r="I37" i="18"/>
  <c r="H37" i="18"/>
  <c r="F37" i="18"/>
  <c r="E37" i="18"/>
  <c r="B37" i="18"/>
  <c r="D42" i="18" s="1"/>
  <c r="J36" i="18"/>
  <c r="G36" i="18"/>
  <c r="J35" i="18"/>
  <c r="G35" i="18"/>
  <c r="J34" i="18"/>
  <c r="G34" i="18"/>
  <c r="J33" i="18"/>
  <c r="G33" i="18"/>
  <c r="I32" i="18"/>
  <c r="H32" i="18"/>
  <c r="F32" i="18"/>
  <c r="E32" i="18"/>
  <c r="B32" i="18"/>
  <c r="J31" i="18"/>
  <c r="G31" i="18"/>
  <c r="J30" i="18"/>
  <c r="G30" i="18"/>
  <c r="J29" i="18"/>
  <c r="G29" i="18"/>
  <c r="I28" i="18"/>
  <c r="H28" i="18"/>
  <c r="F28" i="18"/>
  <c r="E28" i="18"/>
  <c r="B28" i="18"/>
  <c r="G26" i="18"/>
  <c r="G25" i="18"/>
  <c r="G24" i="18"/>
  <c r="I23" i="18"/>
  <c r="H23" i="18"/>
  <c r="F23" i="18"/>
  <c r="E23" i="18"/>
  <c r="B23" i="18"/>
  <c r="D23" i="18" s="1"/>
  <c r="J21" i="18"/>
  <c r="G21" i="18"/>
  <c r="I20" i="18"/>
  <c r="H20" i="18"/>
  <c r="F20" i="18"/>
  <c r="E20" i="18"/>
  <c r="B20" i="18"/>
  <c r="J18" i="18"/>
  <c r="G18" i="18"/>
  <c r="J17" i="18"/>
  <c r="G17" i="18"/>
  <c r="H16" i="18"/>
  <c r="F16" i="18"/>
  <c r="E16" i="18"/>
  <c r="B16" i="18"/>
  <c r="D16" i="18" s="1"/>
  <c r="J14" i="18"/>
  <c r="G14" i="18"/>
  <c r="J13" i="18"/>
  <c r="G13" i="18"/>
  <c r="J12" i="18"/>
  <c r="G12" i="18"/>
  <c r="J11" i="18"/>
  <c r="G11" i="18"/>
  <c r="J10" i="18"/>
  <c r="G10" i="18"/>
  <c r="G9" i="18"/>
  <c r="G8" i="18"/>
  <c r="I7" i="18"/>
  <c r="H7" i="18"/>
  <c r="F7" i="18"/>
  <c r="E7" i="18"/>
  <c r="B7" i="18"/>
  <c r="I10" i="32"/>
  <c r="B15" i="32"/>
  <c r="G13" i="32"/>
  <c r="H10" i="32"/>
  <c r="F10" i="32"/>
  <c r="E10" i="32"/>
  <c r="G10" i="32" s="1"/>
  <c r="D5" i="18" l="1"/>
  <c r="I5" i="18"/>
  <c r="E39" i="18"/>
  <c r="G39" i="18" s="1"/>
  <c r="K10" i="32"/>
  <c r="J28" i="18"/>
  <c r="J23" i="18"/>
  <c r="G16" i="18"/>
  <c r="H5" i="18"/>
  <c r="J20" i="18"/>
  <c r="G28" i="18"/>
  <c r="G32" i="18"/>
  <c r="G23" i="18"/>
  <c r="B39" i="18"/>
  <c r="B5" i="18" s="1"/>
  <c r="J42" i="18"/>
  <c r="F5" i="18"/>
  <c r="J16" i="18"/>
  <c r="G37" i="18"/>
  <c r="G7" i="18"/>
  <c r="G20" i="18"/>
  <c r="J32" i="18"/>
  <c r="J37" i="18"/>
  <c r="E5" i="18" l="1"/>
  <c r="K5" i="18"/>
  <c r="J39" i="18"/>
  <c r="G5" i="18"/>
</calcChain>
</file>

<file path=xl/sharedStrings.xml><?xml version="1.0" encoding="utf-8"?>
<sst xmlns="http://schemas.openxmlformats.org/spreadsheetml/2006/main" count="108" uniqueCount="97">
  <si>
    <t>Tipo de Presupuesto</t>
  </si>
  <si>
    <t>TOTAL</t>
  </si>
  <si>
    <t>Objeto de Gasto</t>
  </si>
  <si>
    <t xml:space="preserve">   Sueldos</t>
  </si>
  <si>
    <t xml:space="preserve">   XIII mes</t>
  </si>
  <si>
    <t xml:space="preserve">   Contribuciones a la seguridad social</t>
  </si>
  <si>
    <t>Servicios No Personales</t>
  </si>
  <si>
    <t>Servicios Personales</t>
  </si>
  <si>
    <t xml:space="preserve">   Alquileres</t>
  </si>
  <si>
    <t xml:space="preserve">   Servicios básicos</t>
  </si>
  <si>
    <t xml:space="preserve">   Información y publicidad</t>
  </si>
  <si>
    <t xml:space="preserve">   Viáticos</t>
  </si>
  <si>
    <t xml:space="preserve">   Transporte de personas y bienes</t>
  </si>
  <si>
    <t xml:space="preserve">   Servicios comerciales y financieros</t>
  </si>
  <si>
    <t xml:space="preserve">   Mantenimiento y reparación</t>
  </si>
  <si>
    <t>Materiales y Suministros</t>
  </si>
  <si>
    <t xml:space="preserve">   Alimentos y bebidas</t>
  </si>
  <si>
    <t xml:space="preserve">   Combustibles y lubricantes</t>
  </si>
  <si>
    <t xml:space="preserve">   Productos de papel y cartón</t>
  </si>
  <si>
    <t xml:space="preserve">   Productos varios</t>
  </si>
  <si>
    <t xml:space="preserve">   Útiles y materiales diversos</t>
  </si>
  <si>
    <t xml:space="preserve">   Repuestos</t>
  </si>
  <si>
    <t>Programas y Proyectos de Inversión</t>
  </si>
  <si>
    <t>Investigación Científica</t>
  </si>
  <si>
    <t>Obras, remodelaciones y Equipo</t>
  </si>
  <si>
    <t>Metrología y Normas</t>
  </si>
  <si>
    <t>Innovación y Competitividad</t>
  </si>
  <si>
    <t>Innovación Empresarial</t>
  </si>
  <si>
    <t>Estímulos e Investigaciones</t>
  </si>
  <si>
    <t>Desarrollo Tecnológico</t>
  </si>
  <si>
    <t>Nac. Indicadores de Ciencia y Tec</t>
  </si>
  <si>
    <t>Capacitación</t>
  </si>
  <si>
    <t>Obras, Remodelaciones y Equipa.</t>
  </si>
  <si>
    <t xml:space="preserve"> </t>
  </si>
  <si>
    <t>Clusters de competitividad</t>
  </si>
  <si>
    <t>Presupuesto Ley  Modificado               1</t>
  </si>
  <si>
    <t xml:space="preserve">   Gastos de representación</t>
  </si>
  <si>
    <t>Transferencias Corrientes</t>
  </si>
  <si>
    <t>Presupuesto Ley Modificado               1</t>
  </si>
  <si>
    <t>Mejoramiento Automatización Senacyt</t>
  </si>
  <si>
    <t>Fortalecimiento del Sistema Nacional de Ciencia</t>
  </si>
  <si>
    <t>En el aprendizaje de las ciencias</t>
  </si>
  <si>
    <t>Programa de Infoplazas</t>
  </si>
  <si>
    <t>Apoyo y Promo. de Actividades de Inv.</t>
  </si>
  <si>
    <t>Desarrollo del Plan Estratégico de C y T</t>
  </si>
  <si>
    <t xml:space="preserve">  </t>
  </si>
  <si>
    <t>Ampliación investigación científica</t>
  </si>
  <si>
    <t>Const. Estación Científica en el Parque</t>
  </si>
  <si>
    <t>Ampliación y adecuación de Infraest.</t>
  </si>
  <si>
    <t xml:space="preserve">    Capacitación y Estudios</t>
  </si>
  <si>
    <t>Insercion de Talento Especializado</t>
  </si>
  <si>
    <t>Sistema Nacional de Investigación</t>
  </si>
  <si>
    <t>Inclusión Social y Productividad</t>
  </si>
  <si>
    <t>3692/OC-PN Innov para la Inclusion Soc.y Product</t>
  </si>
  <si>
    <t>Plataforma de Acceso a Bibliografico Cient.</t>
  </si>
  <si>
    <t xml:space="preserve">Fortalecimiento de los Recursos Humanos </t>
  </si>
  <si>
    <t>INDICASAT</t>
  </si>
  <si>
    <t>Desarrollo Centro Intl. De Estudios Políticos y Soc</t>
  </si>
  <si>
    <t xml:space="preserve">   Productos quimicos y Conexos</t>
  </si>
  <si>
    <t xml:space="preserve">   Materiales para Const. Y Mantenim.</t>
  </si>
  <si>
    <t>Mejoram. del uso innovador de la tec. en la educación</t>
  </si>
  <si>
    <t>Fortalecimiento Institucional</t>
  </si>
  <si>
    <t>Equipamiento</t>
  </si>
  <si>
    <t>Maquinaria y Equipo</t>
  </si>
  <si>
    <t xml:space="preserve">     Mobiliario de Oficina</t>
  </si>
  <si>
    <t xml:space="preserve">   Acabado Textil</t>
  </si>
  <si>
    <t xml:space="preserve">     Equipo de computaciòn </t>
  </si>
  <si>
    <t xml:space="preserve">    Bonificación por antigüedad</t>
  </si>
  <si>
    <t>Funcionamiento</t>
  </si>
  <si>
    <t>Inversiones</t>
  </si>
  <si>
    <t>Presupuesto Modificado                     1</t>
  </si>
  <si>
    <t>Contención    2</t>
  </si>
  <si>
    <t>Nuevo Presupuesto Modificado     3</t>
  </si>
  <si>
    <t>Contención del Gasto                    2</t>
  </si>
  <si>
    <t>Presupuesto Asignado a la Fecha                        4</t>
  </si>
  <si>
    <t>Presupuesto Ejecutado a la Fecha                   5</t>
  </si>
  <si>
    <t>Devengado                   7</t>
  </si>
  <si>
    <t>Pagado                        8</t>
  </si>
  <si>
    <t>% de Ejecución              6 = (5/4 * 100)</t>
  </si>
  <si>
    <t>Saldo de lo Asignado                     9 = (4-5)</t>
  </si>
  <si>
    <t>Saldo Anual                     10 = (3-5)</t>
  </si>
  <si>
    <t>Nuevo Presupuesto Modificado                        3</t>
  </si>
  <si>
    <t>Asignado a la Fecha                 4</t>
  </si>
  <si>
    <t>Ejecutado a la Fecha                 5</t>
  </si>
  <si>
    <t>% de Ejecución           6 = (3/2 * 100)</t>
  </si>
  <si>
    <t>Devengado         7</t>
  </si>
  <si>
    <t>Saldo a la fecha               9 = 4-5</t>
  </si>
  <si>
    <t>Contención               2</t>
  </si>
  <si>
    <t>Nuevo Presupuesto Modificado    3</t>
  </si>
  <si>
    <t>Devengado                7</t>
  </si>
  <si>
    <t>Saldo Anual              10 = 3-5</t>
  </si>
  <si>
    <t>% de Ejecución          6 =(5/4*100)</t>
  </si>
  <si>
    <t>Saldo a  la Fecha                9 = 4-5</t>
  </si>
  <si>
    <t>Ejecución Presupuestaria de SENACYT al 31 de OCTUBRE del 2019 (en balboas)</t>
  </si>
  <si>
    <t xml:space="preserve"> Ejecución del Presupuesto de Funcionamiento al  31 de octubre del  2019 (en balboas)</t>
  </si>
  <si>
    <t>Ejecución del Presupuesto de inversiones según programa al 31 de octubre del 2019 (en balboas)</t>
  </si>
  <si>
    <t>Saldo anual               10 = 3-5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</si>
</sst>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5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0" fontId="3" fillId="0" borderId="0"/>
  </cellStyleXfs>
  <cellXfs count="19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/>
    <xf numFmtId="0" fontId="1" fillId="0" borderId="3" xfId="0" applyFont="1" applyBorder="1" applyAlignment="1">
      <alignment horizontal="center"/>
    </xf>
    <xf numFmtId="0" fontId="0" fillId="0" borderId="4" xfId="0" applyBorder="1"/>
    <xf numFmtId="0" fontId="0" fillId="0" borderId="2" xfId="0" applyBorder="1"/>
    <xf numFmtId="3" fontId="0" fillId="0" borderId="0" xfId="0" applyNumberFormat="1"/>
    <xf numFmtId="3" fontId="0" fillId="0" borderId="3" xfId="0" applyNumberFormat="1" applyBorder="1"/>
    <xf numFmtId="0" fontId="0" fillId="0" borderId="5" xfId="0" applyBorder="1"/>
    <xf numFmtId="3" fontId="1" fillId="0" borderId="3" xfId="0" applyNumberFormat="1" applyFont="1" applyBorder="1"/>
    <xf numFmtId="3" fontId="0" fillId="0" borderId="4" xfId="0" applyNumberFormat="1" applyBorder="1"/>
    <xf numFmtId="0" fontId="0" fillId="0" borderId="7" xfId="0" applyBorder="1"/>
    <xf numFmtId="3" fontId="3" fillId="0" borderId="3" xfId="0" applyNumberFormat="1" applyFont="1" applyBorder="1"/>
    <xf numFmtId="3" fontId="1" fillId="0" borderId="3" xfId="0" applyNumberFormat="1" applyFont="1" applyBorder="1" applyAlignment="1">
      <alignment horizontal="center"/>
    </xf>
    <xf numFmtId="164" fontId="1" fillId="0" borderId="3" xfId="0" applyNumberFormat="1" applyFont="1" applyBorder="1"/>
    <xf numFmtId="4" fontId="0" fillId="0" borderId="4" xfId="0" applyNumberFormat="1" applyBorder="1"/>
    <xf numFmtId="3" fontId="3" fillId="0" borderId="3" xfId="0" applyNumberFormat="1" applyFont="1" applyBorder="1" applyAlignment="1">
      <alignment horizontal="center"/>
    </xf>
    <xf numFmtId="3" fontId="3" fillId="0" borderId="4" xfId="0" applyNumberFormat="1" applyFont="1" applyBorder="1" applyAlignment="1">
      <alignment horizont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/>
    <xf numFmtId="0" fontId="1" fillId="0" borderId="16" xfId="0" applyFont="1" applyBorder="1" applyAlignment="1">
      <alignment horizontal="center"/>
    </xf>
    <xf numFmtId="0" fontId="0" fillId="0" borderId="17" xfId="0" applyBorder="1"/>
    <xf numFmtId="0" fontId="1" fillId="0" borderId="16" xfId="0" applyFont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3" fontId="3" fillId="0" borderId="3" xfId="0" applyNumberFormat="1" applyFont="1" applyBorder="1" applyAlignment="1">
      <alignment horizontal="right"/>
    </xf>
    <xf numFmtId="3" fontId="3" fillId="0" borderId="8" xfId="0" applyNumberFormat="1" applyFont="1" applyBorder="1"/>
    <xf numFmtId="0" fontId="3" fillId="0" borderId="16" xfId="0" applyFont="1" applyBorder="1"/>
    <xf numFmtId="0" fontId="0" fillId="2" borderId="1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164" fontId="3" fillId="0" borderId="7" xfId="0" applyNumberFormat="1" applyFont="1" applyBorder="1"/>
    <xf numFmtId="0" fontId="3" fillId="0" borderId="0" xfId="0" applyFont="1"/>
    <xf numFmtId="0" fontId="1" fillId="0" borderId="28" xfId="0" applyFont="1" applyBorder="1"/>
    <xf numFmtId="3" fontId="1" fillId="0" borderId="27" xfId="0" applyNumberFormat="1" applyFont="1" applyBorder="1"/>
    <xf numFmtId="164" fontId="1" fillId="0" borderId="7" xfId="0" applyNumberFormat="1" applyFont="1" applyBorder="1"/>
    <xf numFmtId="164" fontId="1" fillId="0" borderId="27" xfId="0" applyNumberFormat="1" applyFont="1" applyBorder="1"/>
    <xf numFmtId="4" fontId="0" fillId="0" borderId="11" xfId="0" applyNumberFormat="1" applyBorder="1"/>
    <xf numFmtId="0" fontId="5" fillId="0" borderId="16" xfId="0" applyFont="1" applyBorder="1"/>
    <xf numFmtId="0" fontId="0" fillId="0" borderId="33" xfId="0" applyBorder="1" applyAlignment="1">
      <alignment horizontal="center" vertical="center" wrapText="1"/>
    </xf>
    <xf numFmtId="3" fontId="1" fillId="0" borderId="22" xfId="0" applyNumberFormat="1" applyFont="1" applyBorder="1"/>
    <xf numFmtId="3" fontId="3" fillId="0" borderId="22" xfId="0" applyNumberFormat="1" applyFont="1" applyBorder="1"/>
    <xf numFmtId="3" fontId="3" fillId="0" borderId="7" xfId="0" applyNumberFormat="1" applyFont="1" applyBorder="1"/>
    <xf numFmtId="3" fontId="3" fillId="0" borderId="4" xfId="0" applyNumberFormat="1" applyFont="1" applyBorder="1"/>
    <xf numFmtId="164" fontId="3" fillId="0" borderId="4" xfId="0" applyNumberFormat="1" applyFont="1" applyBorder="1"/>
    <xf numFmtId="3" fontId="0" fillId="0" borderId="6" xfId="0" applyNumberFormat="1" applyBorder="1"/>
    <xf numFmtId="3" fontId="0" fillId="0" borderId="10" xfId="0" applyNumberFormat="1" applyBorder="1"/>
    <xf numFmtId="3" fontId="0" fillId="0" borderId="9" xfId="0" applyNumberFormat="1" applyBorder="1"/>
    <xf numFmtId="0" fontId="0" fillId="0" borderId="23" xfId="0" applyBorder="1"/>
    <xf numFmtId="3" fontId="1" fillId="0" borderId="8" xfId="0" applyNumberFormat="1" applyFont="1" applyBorder="1"/>
    <xf numFmtId="0" fontId="0" fillId="0" borderId="0" xfId="0" applyAlignment="1">
      <alignment wrapText="1"/>
    </xf>
    <xf numFmtId="3" fontId="3" fillId="0" borderId="29" xfId="0" applyNumberFormat="1" applyFont="1" applyBorder="1"/>
    <xf numFmtId="3" fontId="1" fillId="0" borderId="30" xfId="0" applyNumberFormat="1" applyFont="1" applyBorder="1"/>
    <xf numFmtId="3" fontId="1" fillId="0" borderId="20" xfId="0" applyNumberFormat="1" applyFont="1" applyBorder="1"/>
    <xf numFmtId="164" fontId="3" fillId="0" borderId="3" xfId="0" applyNumberFormat="1" applyFont="1" applyBorder="1"/>
    <xf numFmtId="3" fontId="3" fillId="0" borderId="11" xfId="0" applyNumberFormat="1" applyFont="1" applyBorder="1"/>
    <xf numFmtId="3" fontId="3" fillId="0" borderId="17" xfId="0" applyNumberFormat="1" applyFont="1" applyBorder="1"/>
    <xf numFmtId="3" fontId="1" fillId="0" borderId="9" xfId="0" applyNumberFormat="1" applyFont="1" applyBorder="1"/>
    <xf numFmtId="3" fontId="6" fillId="0" borderId="3" xfId="0" applyNumberFormat="1" applyFont="1" applyBorder="1"/>
    <xf numFmtId="3" fontId="1" fillId="0" borderId="23" xfId="0" applyNumberFormat="1" applyFont="1" applyBorder="1"/>
    <xf numFmtId="0" fontId="0" fillId="0" borderId="12" xfId="0" applyBorder="1"/>
    <xf numFmtId="0" fontId="7" fillId="0" borderId="0" xfId="0" applyFont="1"/>
    <xf numFmtId="4" fontId="7" fillId="0" borderId="0" xfId="0" applyNumberFormat="1" applyFont="1"/>
    <xf numFmtId="164" fontId="7" fillId="0" borderId="0" xfId="0" applyNumberFormat="1" applyFont="1"/>
    <xf numFmtId="0" fontId="7" fillId="2" borderId="0" xfId="0" applyFont="1" applyFill="1"/>
    <xf numFmtId="0" fontId="0" fillId="0" borderId="35" xfId="0" applyBorder="1" applyAlignment="1">
      <alignment horizontal="center" vertical="center" wrapText="1"/>
    </xf>
    <xf numFmtId="164" fontId="1" fillId="0" borderId="36" xfId="0" applyNumberFormat="1" applyFont="1" applyBorder="1"/>
    <xf numFmtId="3" fontId="1" fillId="0" borderId="31" xfId="0" applyNumberFormat="1" applyFont="1" applyBorder="1"/>
    <xf numFmtId="3" fontId="6" fillId="0" borderId="9" xfId="0" applyNumberFormat="1" applyFont="1" applyBorder="1"/>
    <xf numFmtId="3" fontId="0" fillId="0" borderId="36" xfId="0" applyNumberFormat="1" applyBorder="1"/>
    <xf numFmtId="3" fontId="3" fillId="0" borderId="32" xfId="0" applyNumberFormat="1" applyFont="1" applyBorder="1"/>
    <xf numFmtId="0" fontId="9" fillId="0" borderId="0" xfId="0" applyFont="1" applyBorder="1"/>
    <xf numFmtId="0" fontId="9" fillId="2" borderId="0" xfId="0" applyFont="1" applyFill="1" applyBorder="1"/>
    <xf numFmtId="0" fontId="9" fillId="0" borderId="14" xfId="0" applyFont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0" borderId="16" xfId="0" applyFont="1" applyBorder="1"/>
    <xf numFmtId="0" fontId="9" fillId="0" borderId="3" xfId="0" applyFont="1" applyBorder="1"/>
    <xf numFmtId="0" fontId="9" fillId="2" borderId="3" xfId="0" applyFont="1" applyFill="1" applyBorder="1"/>
    <xf numFmtId="0" fontId="8" fillId="0" borderId="16" xfId="0" applyFont="1" applyBorder="1" applyAlignment="1">
      <alignment horizontal="center"/>
    </xf>
    <xf numFmtId="3" fontId="8" fillId="0" borderId="0" xfId="0" applyNumberFormat="1" applyFont="1" applyBorder="1"/>
    <xf numFmtId="3" fontId="8" fillId="0" borderId="3" xfId="0" applyNumberFormat="1" applyFont="1" applyBorder="1"/>
    <xf numFmtId="164" fontId="8" fillId="0" borderId="3" xfId="0" applyNumberFormat="1" applyFont="1" applyBorder="1"/>
    <xf numFmtId="164" fontId="8" fillId="0" borderId="0" xfId="0" applyNumberFormat="1" applyFont="1" applyBorder="1"/>
    <xf numFmtId="0" fontId="8" fillId="0" borderId="24" xfId="0" applyFont="1" applyBorder="1"/>
    <xf numFmtId="3" fontId="8" fillId="0" borderId="13" xfId="0" applyNumberFormat="1" applyFont="1" applyBorder="1"/>
    <xf numFmtId="3" fontId="8" fillId="0" borderId="2" xfId="0" applyNumberFormat="1" applyFont="1" applyBorder="1"/>
    <xf numFmtId="164" fontId="8" fillId="2" borderId="2" xfId="0" applyNumberFormat="1" applyFont="1" applyFill="1" applyBorder="1"/>
    <xf numFmtId="3" fontId="9" fillId="0" borderId="0" xfId="0" applyNumberFormat="1" applyFont="1" applyBorder="1"/>
    <xf numFmtId="3" fontId="9" fillId="0" borderId="3" xfId="0" applyNumberFormat="1" applyFont="1" applyBorder="1"/>
    <xf numFmtId="0" fontId="9" fillId="0" borderId="18" xfId="0" applyFont="1" applyBorder="1"/>
    <xf numFmtId="3" fontId="9" fillId="0" borderId="6" xfId="0" applyNumberFormat="1" applyFont="1" applyBorder="1"/>
    <xf numFmtId="3" fontId="9" fillId="0" borderId="4" xfId="0" applyNumberFormat="1" applyFont="1" applyBorder="1"/>
    <xf numFmtId="4" fontId="9" fillId="0" borderId="6" xfId="0" applyNumberFormat="1" applyFont="1" applyBorder="1"/>
    <xf numFmtId="164" fontId="9" fillId="0" borderId="4" xfId="0" applyNumberFormat="1" applyFont="1" applyBorder="1"/>
    <xf numFmtId="3" fontId="8" fillId="2" borderId="13" xfId="0" applyNumberFormat="1" applyFont="1" applyFill="1" applyBorder="1"/>
    <xf numFmtId="3" fontId="8" fillId="2" borderId="2" xfId="0" applyNumberFormat="1" applyFont="1" applyFill="1" applyBorder="1"/>
    <xf numFmtId="3" fontId="9" fillId="2" borderId="0" xfId="0" applyNumberFormat="1" applyFont="1" applyFill="1" applyBorder="1"/>
    <xf numFmtId="164" fontId="9" fillId="2" borderId="3" xfId="0" applyNumberFormat="1" applyFont="1" applyFill="1" applyBorder="1"/>
    <xf numFmtId="3" fontId="9" fillId="2" borderId="3" xfId="0" applyNumberFormat="1" applyFont="1" applyFill="1" applyBorder="1"/>
    <xf numFmtId="0" fontId="9" fillId="0" borderId="4" xfId="0" applyFont="1" applyBorder="1"/>
    <xf numFmtId="0" fontId="9" fillId="2" borderId="4" xfId="0" applyFont="1" applyFill="1" applyBorder="1"/>
    <xf numFmtId="3" fontId="9" fillId="2" borderId="4" xfId="0" applyNumberFormat="1" applyFont="1" applyFill="1" applyBorder="1"/>
    <xf numFmtId="164" fontId="8" fillId="0" borderId="2" xfId="0" applyNumberFormat="1" applyFont="1" applyBorder="1"/>
    <xf numFmtId="3" fontId="9" fillId="0" borderId="2" xfId="0" applyNumberFormat="1" applyFont="1" applyBorder="1"/>
    <xf numFmtId="3" fontId="9" fillId="0" borderId="4" xfId="0" applyNumberFormat="1" applyFont="1" applyBorder="1" applyAlignment="1">
      <alignment horizontal="right"/>
    </xf>
    <xf numFmtId="4" fontId="9" fillId="0" borderId="6" xfId="0" applyNumberFormat="1" applyFont="1" applyBorder="1" applyAlignment="1">
      <alignment horizontal="right"/>
    </xf>
    <xf numFmtId="164" fontId="9" fillId="2" borderId="4" xfId="0" applyNumberFormat="1" applyFont="1" applyFill="1" applyBorder="1"/>
    <xf numFmtId="0" fontId="8" fillId="0" borderId="16" xfId="0" applyFont="1" applyBorder="1"/>
    <xf numFmtId="3" fontId="9" fillId="0" borderId="0" xfId="0" applyNumberFormat="1" applyFont="1" applyBorder="1" applyAlignment="1">
      <alignment vertical="center"/>
    </xf>
    <xf numFmtId="0" fontId="9" fillId="0" borderId="17" xfId="0" applyFont="1" applyBorder="1"/>
    <xf numFmtId="3" fontId="9" fillId="0" borderId="5" xfId="0" applyNumberFormat="1" applyFont="1" applyBorder="1"/>
    <xf numFmtId="3" fontId="9" fillId="0" borderId="7" xfId="0" applyNumberFormat="1" applyFont="1" applyBorder="1"/>
    <xf numFmtId="164" fontId="9" fillId="0" borderId="7" xfId="0" applyNumberFormat="1" applyFont="1" applyBorder="1"/>
    <xf numFmtId="3" fontId="9" fillId="2" borderId="7" xfId="0" applyNumberFormat="1" applyFont="1" applyFill="1" applyBorder="1"/>
    <xf numFmtId="0" fontId="9" fillId="0" borderId="22" xfId="0" applyFont="1" applyBorder="1"/>
    <xf numFmtId="0" fontId="9" fillId="0" borderId="23" xfId="0" applyFont="1" applyBorder="1"/>
    <xf numFmtId="0" fontId="9" fillId="0" borderId="37" xfId="0" applyFont="1" applyBorder="1" applyAlignment="1">
      <alignment horizontal="center" vertical="center" wrapText="1"/>
    </xf>
    <xf numFmtId="0" fontId="9" fillId="0" borderId="38" xfId="0" applyFont="1" applyBorder="1"/>
    <xf numFmtId="3" fontId="8" fillId="0" borderId="38" xfId="0" applyNumberFormat="1" applyFont="1" applyBorder="1"/>
    <xf numFmtId="3" fontId="8" fillId="0" borderId="39" xfId="0" applyNumberFormat="1" applyFont="1" applyBorder="1"/>
    <xf numFmtId="3" fontId="9" fillId="0" borderId="38" xfId="0" applyNumberFormat="1" applyFont="1" applyBorder="1"/>
    <xf numFmtId="3" fontId="9" fillId="0" borderId="40" xfId="0" applyNumberFormat="1" applyFont="1" applyBorder="1"/>
    <xf numFmtId="3" fontId="9" fillId="0" borderId="41" xfId="0" applyNumberFormat="1" applyFont="1" applyBorder="1"/>
    <xf numFmtId="3" fontId="9" fillId="0" borderId="0" xfId="0" applyNumberFormat="1" applyFont="1" applyFill="1" applyBorder="1"/>
    <xf numFmtId="3" fontId="1" fillId="0" borderId="8" xfId="0" applyNumberFormat="1" applyFont="1" applyBorder="1" applyAlignment="1">
      <alignment horizontal="center"/>
    </xf>
    <xf numFmtId="3" fontId="0" fillId="0" borderId="8" xfId="0" applyNumberFormat="1" applyBorder="1"/>
    <xf numFmtId="3" fontId="0" fillId="0" borderId="11" xfId="0" applyNumberFormat="1" applyBorder="1"/>
    <xf numFmtId="0" fontId="0" fillId="0" borderId="0" xfId="0" applyBorder="1"/>
    <xf numFmtId="3" fontId="1" fillId="0" borderId="0" xfId="0" applyNumberFormat="1" applyFont="1" applyBorder="1"/>
    <xf numFmtId="3" fontId="0" fillId="0" borderId="0" xfId="0" applyNumberFormat="1" applyBorder="1"/>
    <xf numFmtId="0" fontId="3" fillId="0" borderId="3" xfId="0" applyFont="1" applyBorder="1"/>
    <xf numFmtId="0" fontId="3" fillId="2" borderId="15" xfId="0" applyFont="1" applyFill="1" applyBorder="1" applyAlignment="1">
      <alignment horizontal="center" vertical="center" wrapText="1"/>
    </xf>
    <xf numFmtId="3" fontId="0" fillId="0" borderId="3" xfId="0" applyNumberFormat="1" applyFill="1" applyBorder="1"/>
    <xf numFmtId="164" fontId="3" fillId="0" borderId="3" xfId="0" applyNumberFormat="1" applyFont="1" applyFill="1" applyBorder="1"/>
    <xf numFmtId="3" fontId="3" fillId="0" borderId="0" xfId="0" applyNumberFormat="1" applyFont="1" applyFill="1" applyBorder="1"/>
    <xf numFmtId="3" fontId="0" fillId="0" borderId="4" xfId="0" applyNumberFormat="1" applyFill="1" applyBorder="1"/>
    <xf numFmtId="164" fontId="3" fillId="0" borderId="4" xfId="0" applyNumberFormat="1" applyFont="1" applyFill="1" applyBorder="1"/>
    <xf numFmtId="3" fontId="3" fillId="0" borderId="11" xfId="0" applyNumberFormat="1" applyFont="1" applyFill="1" applyBorder="1"/>
    <xf numFmtId="3" fontId="3" fillId="0" borderId="4" xfId="0" applyNumberFormat="1" applyFont="1" applyFill="1" applyBorder="1"/>
    <xf numFmtId="3" fontId="0" fillId="0" borderId="8" xfId="0" applyNumberFormat="1" applyFill="1" applyBorder="1"/>
    <xf numFmtId="164" fontId="0" fillId="0" borderId="8" xfId="0" quotePrefix="1" applyNumberFormat="1" applyFill="1" applyBorder="1"/>
    <xf numFmtId="3" fontId="3" fillId="0" borderId="3" xfId="0" applyNumberFormat="1" applyFont="1" applyFill="1" applyBorder="1"/>
    <xf numFmtId="3" fontId="3" fillId="0" borderId="0" xfId="0" applyNumberFormat="1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vertical="center" wrapText="1"/>
    </xf>
    <xf numFmtId="0" fontId="0" fillId="0" borderId="42" xfId="0" applyBorder="1" applyAlignment="1">
      <alignment horizontal="center" vertical="center" wrapText="1"/>
    </xf>
    <xf numFmtId="0" fontId="10" fillId="0" borderId="3" xfId="0" applyFont="1" applyFill="1" applyBorder="1"/>
    <xf numFmtId="0" fontId="10" fillId="0" borderId="2" xfId="0" applyFont="1" applyFill="1" applyBorder="1"/>
    <xf numFmtId="3" fontId="8" fillId="0" borderId="3" xfId="0" applyNumberFormat="1" applyFont="1" applyFill="1" applyBorder="1"/>
    <xf numFmtId="3" fontId="8" fillId="0" borderId="2" xfId="0" applyNumberFormat="1" applyFont="1" applyFill="1" applyBorder="1"/>
    <xf numFmtId="3" fontId="9" fillId="0" borderId="3" xfId="0" applyNumberFormat="1" applyFont="1" applyFill="1" applyBorder="1"/>
    <xf numFmtId="3" fontId="9" fillId="0" borderId="4" xfId="0" applyNumberFormat="1" applyFont="1" applyFill="1" applyBorder="1"/>
    <xf numFmtId="3" fontId="9" fillId="0" borderId="3" xfId="0" applyNumberFormat="1" applyFont="1" applyFill="1" applyBorder="1" applyAlignment="1">
      <alignment vertical="center"/>
    </xf>
    <xf numFmtId="3" fontId="9" fillId="0" borderId="7" xfId="0" applyNumberFormat="1" applyFont="1" applyFill="1" applyBorder="1"/>
    <xf numFmtId="3" fontId="9" fillId="0" borderId="8" xfId="0" applyNumberFormat="1" applyFont="1" applyBorder="1"/>
    <xf numFmtId="0" fontId="7" fillId="0" borderId="11" xfId="0" applyFont="1" applyBorder="1"/>
    <xf numFmtId="3" fontId="9" fillId="0" borderId="8" xfId="0" applyNumberFormat="1" applyFont="1" applyFill="1" applyBorder="1"/>
    <xf numFmtId="3" fontId="8" fillId="0" borderId="43" xfId="0" applyNumberFormat="1" applyFont="1" applyFill="1" applyBorder="1"/>
    <xf numFmtId="3" fontId="9" fillId="0" borderId="11" xfId="0" applyNumberFormat="1" applyFont="1" applyFill="1" applyBorder="1"/>
    <xf numFmtId="3" fontId="8" fillId="0" borderId="8" xfId="0" applyNumberFormat="1" applyFont="1" applyFill="1" applyBorder="1"/>
    <xf numFmtId="0" fontId="7" fillId="0" borderId="8" xfId="0" applyFont="1" applyBorder="1"/>
    <xf numFmtId="3" fontId="9" fillId="0" borderId="11" xfId="0" applyNumberFormat="1" applyFont="1" applyBorder="1"/>
    <xf numFmtId="3" fontId="8" fillId="0" borderId="43" xfId="0" applyNumberFormat="1" applyFont="1" applyBorder="1"/>
    <xf numFmtId="3" fontId="9" fillId="0" borderId="8" xfId="0" applyNumberFormat="1" applyFont="1" applyBorder="1" applyAlignment="1">
      <alignment vertical="center"/>
    </xf>
    <xf numFmtId="0" fontId="9" fillId="0" borderId="34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7" fillId="0" borderId="0" xfId="0" applyFont="1" applyBorder="1"/>
    <xf numFmtId="0" fontId="0" fillId="0" borderId="21" xfId="0" applyBorder="1"/>
    <xf numFmtId="3" fontId="7" fillId="0" borderId="0" xfId="0" applyNumberFormat="1" applyFont="1"/>
    <xf numFmtId="3" fontId="8" fillId="0" borderId="4" xfId="0" applyNumberFormat="1" applyFont="1" applyBorder="1"/>
    <xf numFmtId="3" fontId="8" fillId="0" borderId="40" xfId="0" applyNumberFormat="1" applyFont="1" applyBorder="1"/>
    <xf numFmtId="0" fontId="8" fillId="0" borderId="2" xfId="0" applyFont="1" applyBorder="1"/>
    <xf numFmtId="0" fontId="7" fillId="0" borderId="6" xfId="0" applyFont="1" applyBorder="1"/>
    <xf numFmtId="3" fontId="3" fillId="0" borderId="23" xfId="0" applyNumberFormat="1" applyFont="1" applyBorder="1"/>
    <xf numFmtId="3" fontId="3" fillId="0" borderId="26" xfId="0" applyNumberFormat="1" applyFont="1" applyBorder="1"/>
    <xf numFmtId="3" fontId="1" fillId="0" borderId="44" xfId="0" applyNumberFormat="1" applyFont="1" applyBorder="1"/>
    <xf numFmtId="3" fontId="1" fillId="0" borderId="39" xfId="0" applyNumberFormat="1" applyFont="1" applyBorder="1"/>
    <xf numFmtId="3" fontId="3" fillId="0" borderId="38" xfId="0" applyNumberFormat="1" applyFont="1" applyBorder="1"/>
    <xf numFmtId="3" fontId="3" fillId="0" borderId="40" xfId="0" applyNumberFormat="1" applyFont="1" applyBorder="1"/>
    <xf numFmtId="0" fontId="2" fillId="0" borderId="0" xfId="0" applyFont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</cellXfs>
  <cellStyles count="3">
    <cellStyle name="Normal" xfId="0" builtinId="0"/>
    <cellStyle name="Normal 2" xfId="2" xr:uid="{2459285E-65E6-45E6-983E-0DD6FD66FD21}"/>
    <cellStyle name="Porcentu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40961-BE50-41B7-AEA3-35C924E420D3}">
  <sheetPr>
    <tabColor rgb="FF00B050"/>
  </sheetPr>
  <dimension ref="A4:K19"/>
  <sheetViews>
    <sheetView tabSelected="1" zoomScaleNormal="100" workbookViewId="0">
      <selection activeCell="C22" sqref="C22"/>
    </sheetView>
  </sheetViews>
  <sheetFormatPr baseColWidth="10" defaultRowHeight="12.75" x14ac:dyDescent="0.2"/>
  <cols>
    <col min="1" max="1" width="23.7109375" customWidth="1"/>
    <col min="2" max="4" width="11.5703125" customWidth="1"/>
    <col min="5" max="5" width="13.5703125" customWidth="1"/>
    <col min="6" max="6" width="13.42578125" customWidth="1"/>
    <col min="7" max="7" width="11.7109375" customWidth="1"/>
    <col min="8" max="8" width="12.85546875" customWidth="1"/>
    <col min="9" max="9" width="10.7109375" customWidth="1"/>
    <col min="10" max="10" width="12.42578125" customWidth="1"/>
    <col min="11" max="11" width="14" customWidth="1"/>
  </cols>
  <sheetData>
    <row r="4" spans="1:11" ht="15.75" x14ac:dyDescent="0.25">
      <c r="A4" s="183" t="s">
        <v>93</v>
      </c>
      <c r="B4" s="183"/>
      <c r="C4" s="183"/>
      <c r="D4" s="183"/>
      <c r="E4" s="183"/>
      <c r="F4" s="183"/>
      <c r="G4" s="183"/>
      <c r="H4" s="183"/>
      <c r="I4" s="183"/>
      <c r="J4" s="183"/>
      <c r="K4" s="183"/>
    </row>
    <row r="8" spans="1:11" s="52" customFormat="1" ht="51" x14ac:dyDescent="0.2">
      <c r="A8" s="1" t="s">
        <v>0</v>
      </c>
      <c r="B8" s="31" t="s">
        <v>70</v>
      </c>
      <c r="C8" s="31" t="s">
        <v>71</v>
      </c>
      <c r="D8" s="31" t="s">
        <v>72</v>
      </c>
      <c r="E8" s="31" t="s">
        <v>74</v>
      </c>
      <c r="F8" s="1" t="s">
        <v>75</v>
      </c>
      <c r="G8" s="1" t="s">
        <v>78</v>
      </c>
      <c r="H8" s="1" t="s">
        <v>76</v>
      </c>
      <c r="I8" s="1" t="s">
        <v>77</v>
      </c>
      <c r="J8" s="1" t="s">
        <v>79</v>
      </c>
      <c r="K8" s="1" t="s">
        <v>80</v>
      </c>
    </row>
    <row r="9" spans="1:11" x14ac:dyDescent="0.2">
      <c r="A9" s="3"/>
      <c r="B9" s="2"/>
      <c r="C9" s="2"/>
      <c r="D9" s="2"/>
      <c r="F9" s="6"/>
      <c r="G9" s="6"/>
      <c r="H9" s="6"/>
      <c r="J9" s="6"/>
      <c r="K9" s="6"/>
    </row>
    <row r="10" spans="1:11" ht="15" x14ac:dyDescent="0.25">
      <c r="A10" s="4"/>
      <c r="B10" s="14">
        <f>B13+B15</f>
        <v>59227000</v>
      </c>
      <c r="C10" s="14">
        <f>C13+C15</f>
        <v>8742441</v>
      </c>
      <c r="D10" s="14">
        <f>D13+D15</f>
        <v>50484559</v>
      </c>
      <c r="E10" s="129">
        <f>E13+E15</f>
        <v>58181640</v>
      </c>
      <c r="F10" s="14">
        <f>F13+F15</f>
        <v>42379389</v>
      </c>
      <c r="G10" s="14">
        <f>F10/E10*100</f>
        <v>72.839797915631124</v>
      </c>
      <c r="H10" s="14">
        <f>H13+H15</f>
        <v>37369749</v>
      </c>
      <c r="I10" s="14">
        <f>I13+I15</f>
        <v>33945189</v>
      </c>
      <c r="J10" s="14">
        <f>J13+J15</f>
        <v>15802251</v>
      </c>
      <c r="K10" s="60">
        <f>D10-F10</f>
        <v>8105170</v>
      </c>
    </row>
    <row r="11" spans="1:11" x14ac:dyDescent="0.2">
      <c r="A11" s="3"/>
      <c r="B11" s="3"/>
      <c r="C11" s="3"/>
      <c r="D11" s="3"/>
      <c r="F11" s="3"/>
      <c r="G11" s="14"/>
      <c r="H11" s="14"/>
      <c r="J11" s="14"/>
      <c r="K11" s="3"/>
    </row>
    <row r="12" spans="1:11" x14ac:dyDescent="0.2">
      <c r="A12" s="3"/>
      <c r="B12" s="3"/>
      <c r="C12" s="3"/>
      <c r="D12" s="3"/>
      <c r="F12" s="3"/>
      <c r="G12" s="14"/>
      <c r="H12" s="14"/>
      <c r="J12" s="14"/>
      <c r="K12" s="3"/>
    </row>
    <row r="13" spans="1:11" x14ac:dyDescent="0.2">
      <c r="A13" s="3" t="s">
        <v>68</v>
      </c>
      <c r="B13" s="8">
        <v>7301100</v>
      </c>
      <c r="C13" s="8">
        <v>691196</v>
      </c>
      <c r="D13" s="8">
        <f>B13-C13</f>
        <v>6609904</v>
      </c>
      <c r="E13" s="130">
        <v>6260210</v>
      </c>
      <c r="F13" s="8">
        <v>5242412</v>
      </c>
      <c r="G13" s="17">
        <f>F13/E13*100</f>
        <v>83.741791409553358</v>
      </c>
      <c r="H13" s="17">
        <v>5139090</v>
      </c>
      <c r="I13" s="29">
        <v>4798974</v>
      </c>
      <c r="J13" s="28">
        <f>E13-F13</f>
        <v>1017798</v>
      </c>
      <c r="K13" s="8">
        <f>D13-F13</f>
        <v>1367492</v>
      </c>
    </row>
    <row r="14" spans="1:11" x14ac:dyDescent="0.2">
      <c r="A14" s="3"/>
      <c r="B14" s="8"/>
      <c r="C14" s="8"/>
      <c r="D14" s="8"/>
      <c r="E14" s="7"/>
      <c r="F14" s="8"/>
      <c r="G14" s="17"/>
      <c r="H14" s="17"/>
      <c r="I14" s="7"/>
      <c r="J14" s="28"/>
      <c r="K14" s="3"/>
    </row>
    <row r="15" spans="1:11" x14ac:dyDescent="0.2">
      <c r="A15" s="3" t="s">
        <v>69</v>
      </c>
      <c r="B15" s="8">
        <f>39511175+10407625+2007100</f>
        <v>51925900</v>
      </c>
      <c r="C15" s="8">
        <v>8051245</v>
      </c>
      <c r="D15" s="8">
        <f t="shared" ref="D15" si="0">B15-C15</f>
        <v>43874655</v>
      </c>
      <c r="E15" s="130">
        <v>51921430</v>
      </c>
      <c r="F15" s="8">
        <v>37136977</v>
      </c>
      <c r="G15" s="17">
        <f>F15/E15*100</f>
        <v>71.525335492493184</v>
      </c>
      <c r="H15" s="17">
        <v>32230659</v>
      </c>
      <c r="I15" s="7">
        <v>29146215</v>
      </c>
      <c r="J15" s="28">
        <f>E15-F15</f>
        <v>14784453</v>
      </c>
      <c r="K15" s="8">
        <f>D15-F15</f>
        <v>6737678</v>
      </c>
    </row>
    <row r="16" spans="1:11" x14ac:dyDescent="0.2">
      <c r="A16" s="5"/>
      <c r="B16" s="16"/>
      <c r="C16" s="16"/>
      <c r="D16" s="16"/>
      <c r="E16" s="131"/>
      <c r="F16" s="16"/>
      <c r="G16" s="18"/>
      <c r="H16" s="18"/>
      <c r="I16" s="39"/>
      <c r="J16" s="18"/>
      <c r="K16" s="5"/>
    </row>
    <row r="19" spans="5:9" x14ac:dyDescent="0.2">
      <c r="E19" s="7"/>
      <c r="F19" s="7"/>
      <c r="I19" s="7"/>
    </row>
  </sheetData>
  <mergeCells count="1">
    <mergeCell ref="A4:K4"/>
  </mergeCells>
  <pageMargins left="0.31496062992125984" right="0.11811023622047245" top="0.74803149606299213" bottom="0.74803149606299213" header="0.31496062992125984" footer="0.31496062992125984"/>
  <pageSetup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EEAD8-9871-478B-8D55-68049E14A205}">
  <dimension ref="A1:P38"/>
  <sheetViews>
    <sheetView zoomScaleNormal="100" workbookViewId="0">
      <selection activeCell="M18" sqref="M18"/>
    </sheetView>
  </sheetViews>
  <sheetFormatPr baseColWidth="10" defaultRowHeight="12.75" x14ac:dyDescent="0.2"/>
  <cols>
    <col min="1" max="1" width="27.42578125" customWidth="1"/>
    <col min="2" max="4" width="11.7109375" customWidth="1"/>
    <col min="5" max="5" width="9.85546875" customWidth="1"/>
    <col min="6" max="6" width="10" customWidth="1"/>
    <col min="7" max="7" width="9.140625" customWidth="1"/>
    <col min="8" max="8" width="10.42578125" customWidth="1"/>
    <col min="9" max="9" width="10.85546875" customWidth="1"/>
    <col min="10" max="10" width="10.42578125" customWidth="1"/>
    <col min="11" max="11" width="9.85546875" customWidth="1"/>
  </cols>
  <sheetData>
    <row r="1" spans="1:16" x14ac:dyDescent="0.2">
      <c r="A1" s="26"/>
      <c r="B1" s="27"/>
      <c r="C1" s="27"/>
      <c r="D1" s="27"/>
      <c r="E1" s="27"/>
      <c r="F1" s="27"/>
      <c r="G1" s="27"/>
      <c r="H1" s="27"/>
      <c r="I1" s="27"/>
      <c r="J1" s="27"/>
      <c r="K1" s="171"/>
    </row>
    <row r="2" spans="1:16" ht="13.5" thickBot="1" x14ac:dyDescent="0.25">
      <c r="A2" s="184" t="s">
        <v>94</v>
      </c>
      <c r="B2" s="185"/>
      <c r="C2" s="185"/>
      <c r="D2" s="185"/>
      <c r="E2" s="185"/>
      <c r="F2" s="185"/>
      <c r="G2" s="185"/>
      <c r="H2" s="185"/>
      <c r="I2" s="185"/>
      <c r="J2" s="185"/>
      <c r="K2" s="186"/>
    </row>
    <row r="3" spans="1:16" ht="51.75" customHeight="1" x14ac:dyDescent="0.2">
      <c r="A3" s="19" t="s">
        <v>2</v>
      </c>
      <c r="B3" s="32" t="s">
        <v>35</v>
      </c>
      <c r="C3" s="136" t="s">
        <v>73</v>
      </c>
      <c r="D3" s="136" t="s">
        <v>81</v>
      </c>
      <c r="E3" s="32" t="s">
        <v>82</v>
      </c>
      <c r="F3" s="20" t="s">
        <v>83</v>
      </c>
      <c r="G3" s="20" t="s">
        <v>84</v>
      </c>
      <c r="H3" s="20" t="s">
        <v>85</v>
      </c>
      <c r="I3" s="41" t="s">
        <v>77</v>
      </c>
      <c r="J3" s="67" t="s">
        <v>86</v>
      </c>
      <c r="K3" s="149" t="s">
        <v>96</v>
      </c>
    </row>
    <row r="4" spans="1:16" x14ac:dyDescent="0.2">
      <c r="A4" s="21"/>
      <c r="B4" s="6"/>
      <c r="C4" s="135"/>
      <c r="D4" s="6"/>
      <c r="E4" s="132"/>
      <c r="F4" s="6"/>
      <c r="G4" s="6"/>
      <c r="H4" s="6"/>
      <c r="I4" s="6"/>
      <c r="J4" s="62"/>
      <c r="K4" s="50"/>
    </row>
    <row r="5" spans="1:16" x14ac:dyDescent="0.2">
      <c r="A5" s="22" t="s">
        <v>1</v>
      </c>
      <c r="B5" s="10">
        <v>7301100</v>
      </c>
      <c r="C5" s="10">
        <v>691196</v>
      </c>
      <c r="D5" s="10">
        <v>6609904</v>
      </c>
      <c r="E5" s="51">
        <v>6260210</v>
      </c>
      <c r="F5" s="10">
        <v>5242412</v>
      </c>
      <c r="G5" s="10">
        <v>84</v>
      </c>
      <c r="H5" s="10">
        <v>5139090</v>
      </c>
      <c r="I5" s="10">
        <v>4798974</v>
      </c>
      <c r="J5" s="59">
        <v>1017798</v>
      </c>
      <c r="K5" s="61">
        <f>D5-F5</f>
        <v>1367492</v>
      </c>
      <c r="L5" s="7"/>
    </row>
    <row r="6" spans="1:16" ht="13.5" thickBot="1" x14ac:dyDescent="0.25">
      <c r="A6" s="23"/>
      <c r="B6" s="12"/>
      <c r="C6" s="12"/>
      <c r="D6" s="12"/>
      <c r="E6" s="9"/>
      <c r="F6" s="12"/>
      <c r="G6" s="37"/>
      <c r="H6" s="37"/>
      <c r="I6" s="37"/>
      <c r="J6" s="68"/>
      <c r="K6" s="61"/>
      <c r="L6" s="34" t="s">
        <v>33</v>
      </c>
    </row>
    <row r="7" spans="1:16" x14ac:dyDescent="0.2">
      <c r="A7" s="35" t="s">
        <v>7</v>
      </c>
      <c r="B7" s="36">
        <v>5884124</v>
      </c>
      <c r="C7" s="36">
        <v>100000</v>
      </c>
      <c r="D7" s="54">
        <v>5784124</v>
      </c>
      <c r="E7" s="54">
        <v>4893435</v>
      </c>
      <c r="F7" s="54">
        <v>4473656</v>
      </c>
      <c r="G7" s="38">
        <v>91.4</v>
      </c>
      <c r="H7" s="36">
        <v>4473656</v>
      </c>
      <c r="I7" s="55">
        <v>4143502</v>
      </c>
      <c r="J7" s="69">
        <v>419779</v>
      </c>
      <c r="K7" s="180">
        <f t="shared" ref="K7:K35" si="0">D7-F7</f>
        <v>1310468</v>
      </c>
    </row>
    <row r="8" spans="1:16" x14ac:dyDescent="0.2">
      <c r="A8" s="21" t="s">
        <v>3</v>
      </c>
      <c r="B8" s="8">
        <v>4803401</v>
      </c>
      <c r="C8" s="8">
        <v>80076</v>
      </c>
      <c r="D8" s="130">
        <v>4723325</v>
      </c>
      <c r="E8" s="130">
        <v>3997474</v>
      </c>
      <c r="F8" s="8">
        <v>3690780</v>
      </c>
      <c r="G8" s="56">
        <v>92.3</v>
      </c>
      <c r="H8" s="8">
        <v>3690780</v>
      </c>
      <c r="I8" s="8">
        <v>3372090</v>
      </c>
      <c r="J8" s="49">
        <v>306694</v>
      </c>
      <c r="K8" s="181">
        <f t="shared" si="0"/>
        <v>1032545</v>
      </c>
    </row>
    <row r="9" spans="1:16" x14ac:dyDescent="0.2">
      <c r="A9" s="21" t="s">
        <v>36</v>
      </c>
      <c r="B9" s="8">
        <v>120433</v>
      </c>
      <c r="C9" s="8">
        <v>1655</v>
      </c>
      <c r="D9" s="130">
        <v>118778</v>
      </c>
      <c r="E9" s="130">
        <v>102833</v>
      </c>
      <c r="F9" s="8">
        <v>84321</v>
      </c>
      <c r="G9" s="56">
        <v>82</v>
      </c>
      <c r="H9" s="8">
        <v>84321</v>
      </c>
      <c r="I9" s="13">
        <v>77644</v>
      </c>
      <c r="J9" s="49">
        <v>18512</v>
      </c>
      <c r="K9" s="181">
        <f t="shared" si="0"/>
        <v>34457</v>
      </c>
      <c r="P9" t="s">
        <v>33</v>
      </c>
    </row>
    <row r="10" spans="1:16" x14ac:dyDescent="0.2">
      <c r="A10" s="21" t="s">
        <v>4</v>
      </c>
      <c r="B10" s="8">
        <v>113125</v>
      </c>
      <c r="C10" s="8">
        <v>2948</v>
      </c>
      <c r="D10" s="130">
        <v>110177</v>
      </c>
      <c r="E10" s="130">
        <v>75450</v>
      </c>
      <c r="F10" s="8">
        <v>68921</v>
      </c>
      <c r="G10" s="56">
        <v>91.3</v>
      </c>
      <c r="H10" s="8">
        <v>68921</v>
      </c>
      <c r="I10" s="13">
        <v>68715</v>
      </c>
      <c r="J10" s="49">
        <v>6529</v>
      </c>
      <c r="K10" s="181">
        <f t="shared" si="0"/>
        <v>41256</v>
      </c>
      <c r="L10" s="34" t="s">
        <v>33</v>
      </c>
    </row>
    <row r="11" spans="1:16" x14ac:dyDescent="0.2">
      <c r="A11" s="25" t="s">
        <v>5</v>
      </c>
      <c r="B11" s="11">
        <v>847165</v>
      </c>
      <c r="C11" s="11">
        <v>15320</v>
      </c>
      <c r="D11" s="131">
        <v>831845</v>
      </c>
      <c r="E11" s="131">
        <v>717678</v>
      </c>
      <c r="F11" s="11">
        <v>629634</v>
      </c>
      <c r="G11" s="46">
        <v>87.7</v>
      </c>
      <c r="H11" s="11">
        <v>629634</v>
      </c>
      <c r="I11" s="57">
        <v>625053</v>
      </c>
      <c r="J11" s="48">
        <v>88044</v>
      </c>
      <c r="K11" s="182">
        <f t="shared" si="0"/>
        <v>202211</v>
      </c>
    </row>
    <row r="12" spans="1:16" ht="15" x14ac:dyDescent="0.25">
      <c r="A12" s="24" t="s">
        <v>6</v>
      </c>
      <c r="B12" s="10">
        <v>1092082</v>
      </c>
      <c r="C12" s="10">
        <v>465570</v>
      </c>
      <c r="D12" s="133">
        <v>626512</v>
      </c>
      <c r="E12" s="133">
        <v>1041881</v>
      </c>
      <c r="F12" s="10">
        <v>573034</v>
      </c>
      <c r="G12" s="15">
        <v>55</v>
      </c>
      <c r="H12" s="10">
        <v>475857</v>
      </c>
      <c r="I12" s="10">
        <v>467938</v>
      </c>
      <c r="J12" s="70">
        <v>468847</v>
      </c>
      <c r="K12" s="180">
        <f t="shared" si="0"/>
        <v>53478</v>
      </c>
    </row>
    <row r="13" spans="1:16" x14ac:dyDescent="0.2">
      <c r="A13" s="21" t="s">
        <v>8</v>
      </c>
      <c r="B13" s="8">
        <v>173081</v>
      </c>
      <c r="C13" s="8">
        <v>150000</v>
      </c>
      <c r="D13" s="130">
        <v>23081</v>
      </c>
      <c r="E13" s="130">
        <v>122880</v>
      </c>
      <c r="F13" s="8">
        <v>22477</v>
      </c>
      <c r="G13" s="56">
        <v>18.3</v>
      </c>
      <c r="H13" s="13">
        <v>6491</v>
      </c>
      <c r="I13" s="130">
        <v>6491</v>
      </c>
      <c r="J13" s="49">
        <v>100403</v>
      </c>
      <c r="K13" s="181">
        <f t="shared" si="0"/>
        <v>604</v>
      </c>
    </row>
    <row r="14" spans="1:16" x14ac:dyDescent="0.2">
      <c r="A14" s="21" t="s">
        <v>9</v>
      </c>
      <c r="B14" s="8">
        <v>305790</v>
      </c>
      <c r="C14" s="8">
        <v>102970</v>
      </c>
      <c r="D14" s="130">
        <v>202820</v>
      </c>
      <c r="E14" s="130">
        <v>305790</v>
      </c>
      <c r="F14" s="137">
        <v>166764</v>
      </c>
      <c r="G14" s="138">
        <v>54.5</v>
      </c>
      <c r="H14" s="146">
        <v>146817</v>
      </c>
      <c r="I14" s="139">
        <v>143948</v>
      </c>
      <c r="J14" s="49">
        <v>139026</v>
      </c>
      <c r="K14" s="181">
        <f t="shared" si="0"/>
        <v>36056</v>
      </c>
    </row>
    <row r="15" spans="1:16" x14ac:dyDescent="0.2">
      <c r="A15" s="21" t="s">
        <v>10</v>
      </c>
      <c r="B15" s="8">
        <v>1000</v>
      </c>
      <c r="C15" s="8">
        <v>1000</v>
      </c>
      <c r="D15" s="130">
        <v>0</v>
      </c>
      <c r="E15" s="130">
        <v>1000</v>
      </c>
      <c r="F15" s="137">
        <v>0</v>
      </c>
      <c r="G15" s="138">
        <v>0</v>
      </c>
      <c r="H15" s="146">
        <v>0</v>
      </c>
      <c r="I15" s="144">
        <v>0</v>
      </c>
      <c r="J15" s="49">
        <v>1000</v>
      </c>
      <c r="K15" s="181"/>
      <c r="L15" t="s">
        <v>33</v>
      </c>
    </row>
    <row r="16" spans="1:16" x14ac:dyDescent="0.2">
      <c r="A16" s="21" t="s">
        <v>11</v>
      </c>
      <c r="B16" s="8">
        <v>20500</v>
      </c>
      <c r="C16" s="8">
        <v>19000</v>
      </c>
      <c r="D16" s="130">
        <v>1500</v>
      </c>
      <c r="E16" s="130">
        <v>20500</v>
      </c>
      <c r="F16" s="137">
        <v>370</v>
      </c>
      <c r="G16" s="138">
        <v>1.8</v>
      </c>
      <c r="H16" s="146">
        <v>370</v>
      </c>
      <c r="I16" s="145">
        <v>370</v>
      </c>
      <c r="J16" s="49">
        <v>20130</v>
      </c>
      <c r="K16" s="181">
        <f t="shared" si="0"/>
        <v>1130</v>
      </c>
    </row>
    <row r="17" spans="1:11" x14ac:dyDescent="0.2">
      <c r="A17" s="21" t="s">
        <v>12</v>
      </c>
      <c r="B17" s="8">
        <v>29833</v>
      </c>
      <c r="C17" s="8">
        <v>17000</v>
      </c>
      <c r="D17" s="130">
        <v>12833</v>
      </c>
      <c r="E17" s="130">
        <v>29833</v>
      </c>
      <c r="F17" s="137">
        <v>10733</v>
      </c>
      <c r="G17" s="138">
        <v>36</v>
      </c>
      <c r="H17" s="146">
        <v>10733</v>
      </c>
      <c r="I17" s="139">
        <v>10733</v>
      </c>
      <c r="J17" s="49">
        <v>19100</v>
      </c>
      <c r="K17" s="181">
        <f t="shared" si="0"/>
        <v>2100</v>
      </c>
    </row>
    <row r="18" spans="1:11" x14ac:dyDescent="0.2">
      <c r="A18" s="21" t="s">
        <v>13</v>
      </c>
      <c r="B18" s="8">
        <v>363941</v>
      </c>
      <c r="C18" s="8">
        <v>119600</v>
      </c>
      <c r="D18" s="130">
        <v>244341</v>
      </c>
      <c r="E18" s="130">
        <v>363941</v>
      </c>
      <c r="F18" s="137">
        <v>236708</v>
      </c>
      <c r="G18" s="138">
        <v>65</v>
      </c>
      <c r="H18" s="146">
        <v>193885</v>
      </c>
      <c r="I18" s="144">
        <v>190151</v>
      </c>
      <c r="J18" s="49">
        <v>127233</v>
      </c>
      <c r="K18" s="181">
        <f t="shared" si="0"/>
        <v>7633</v>
      </c>
    </row>
    <row r="19" spans="1:11" x14ac:dyDescent="0.2">
      <c r="A19" s="25" t="s">
        <v>14</v>
      </c>
      <c r="B19" s="11">
        <v>197937</v>
      </c>
      <c r="C19" s="11">
        <v>56000</v>
      </c>
      <c r="D19" s="131">
        <v>141937</v>
      </c>
      <c r="E19" s="131">
        <v>197937</v>
      </c>
      <c r="F19" s="140">
        <v>135981</v>
      </c>
      <c r="G19" s="141">
        <v>68.7</v>
      </c>
      <c r="H19" s="142">
        <v>117560</v>
      </c>
      <c r="I19" s="143">
        <v>116245</v>
      </c>
      <c r="J19" s="48">
        <v>61956</v>
      </c>
      <c r="K19" s="182">
        <f t="shared" si="0"/>
        <v>5956</v>
      </c>
    </row>
    <row r="20" spans="1:11" ht="15" x14ac:dyDescent="0.25">
      <c r="A20" s="24" t="s">
        <v>15</v>
      </c>
      <c r="B20" s="10">
        <v>245002</v>
      </c>
      <c r="C20" s="10">
        <v>119783</v>
      </c>
      <c r="D20" s="133">
        <v>125219</v>
      </c>
      <c r="E20" s="133">
        <v>245002</v>
      </c>
      <c r="F20" s="10">
        <v>121706</v>
      </c>
      <c r="G20" s="15">
        <v>49.7</v>
      </c>
      <c r="H20" s="10">
        <v>117361</v>
      </c>
      <c r="I20" s="51">
        <v>116615</v>
      </c>
      <c r="J20" s="70">
        <v>123296</v>
      </c>
      <c r="K20" s="180">
        <f t="shared" si="0"/>
        <v>3513</v>
      </c>
    </row>
    <row r="21" spans="1:11" x14ac:dyDescent="0.2">
      <c r="A21" s="21" t="s">
        <v>16</v>
      </c>
      <c r="B21" s="8">
        <v>85425</v>
      </c>
      <c r="C21" s="8">
        <v>9202</v>
      </c>
      <c r="D21" s="130">
        <v>76223</v>
      </c>
      <c r="E21" s="130">
        <v>85425</v>
      </c>
      <c r="F21" s="137">
        <v>73673</v>
      </c>
      <c r="G21" s="138">
        <v>86.2</v>
      </c>
      <c r="H21" s="146">
        <v>70633</v>
      </c>
      <c r="I21" s="147">
        <v>70633</v>
      </c>
      <c r="J21" s="49">
        <v>11752</v>
      </c>
      <c r="K21" s="181">
        <f t="shared" si="0"/>
        <v>2550</v>
      </c>
    </row>
    <row r="22" spans="1:11" x14ac:dyDescent="0.2">
      <c r="A22" s="30" t="s">
        <v>65</v>
      </c>
      <c r="B22" s="8">
        <v>700</v>
      </c>
      <c r="C22" s="8">
        <v>34</v>
      </c>
      <c r="D22" s="130">
        <v>666</v>
      </c>
      <c r="E22" s="130">
        <v>700</v>
      </c>
      <c r="F22" s="137">
        <v>666</v>
      </c>
      <c r="G22" s="138">
        <v>95.1</v>
      </c>
      <c r="H22" s="146">
        <v>666</v>
      </c>
      <c r="I22" s="147">
        <v>666</v>
      </c>
      <c r="J22" s="49">
        <v>34</v>
      </c>
      <c r="K22" s="181"/>
    </row>
    <row r="23" spans="1:11" x14ac:dyDescent="0.2">
      <c r="A23" s="21" t="s">
        <v>17</v>
      </c>
      <c r="B23" s="8">
        <v>29000</v>
      </c>
      <c r="C23" s="8">
        <v>19822</v>
      </c>
      <c r="D23" s="130">
        <v>9178</v>
      </c>
      <c r="E23" s="130">
        <v>29000</v>
      </c>
      <c r="F23" s="146">
        <v>9177</v>
      </c>
      <c r="G23" s="138">
        <v>31.6</v>
      </c>
      <c r="H23" s="146">
        <v>9177</v>
      </c>
      <c r="I23" s="147">
        <v>9177</v>
      </c>
      <c r="J23" s="49">
        <v>19823</v>
      </c>
      <c r="K23" s="181">
        <f t="shared" si="0"/>
        <v>1</v>
      </c>
    </row>
    <row r="24" spans="1:11" x14ac:dyDescent="0.2">
      <c r="A24" s="21" t="s">
        <v>18</v>
      </c>
      <c r="B24" s="8">
        <v>19900</v>
      </c>
      <c r="C24" s="8">
        <v>14889</v>
      </c>
      <c r="D24" s="130">
        <v>5011</v>
      </c>
      <c r="E24" s="130">
        <v>19900</v>
      </c>
      <c r="F24" s="137">
        <v>5011</v>
      </c>
      <c r="G24" s="138">
        <v>25.2</v>
      </c>
      <c r="H24" s="146">
        <v>5011</v>
      </c>
      <c r="I24" s="147">
        <v>5011</v>
      </c>
      <c r="J24" s="49">
        <v>14889</v>
      </c>
      <c r="K24" s="181"/>
    </row>
    <row r="25" spans="1:11" x14ac:dyDescent="0.2">
      <c r="A25" s="30" t="s">
        <v>58</v>
      </c>
      <c r="B25" s="8">
        <v>14380</v>
      </c>
      <c r="C25" s="8">
        <v>5558</v>
      </c>
      <c r="D25" s="130">
        <v>8822</v>
      </c>
      <c r="E25" s="130">
        <v>14380</v>
      </c>
      <c r="F25" s="137">
        <v>8822</v>
      </c>
      <c r="G25" s="138">
        <v>61.3</v>
      </c>
      <c r="H25" s="146">
        <v>8442</v>
      </c>
      <c r="I25" s="147">
        <v>8442</v>
      </c>
      <c r="J25" s="49">
        <v>5558</v>
      </c>
      <c r="K25" s="181"/>
    </row>
    <row r="26" spans="1:11" x14ac:dyDescent="0.2">
      <c r="A26" s="40" t="s">
        <v>59</v>
      </c>
      <c r="B26" s="8">
        <v>5200</v>
      </c>
      <c r="C26" s="8">
        <v>3593</v>
      </c>
      <c r="D26" s="130">
        <v>1607</v>
      </c>
      <c r="E26" s="130">
        <v>5200</v>
      </c>
      <c r="F26" s="137">
        <v>1428</v>
      </c>
      <c r="G26" s="138">
        <v>27.5</v>
      </c>
      <c r="H26" s="146">
        <v>503</v>
      </c>
      <c r="I26" s="148">
        <v>415</v>
      </c>
      <c r="J26" s="49">
        <v>3772</v>
      </c>
      <c r="K26" s="181">
        <f t="shared" si="0"/>
        <v>179</v>
      </c>
    </row>
    <row r="27" spans="1:11" x14ac:dyDescent="0.2">
      <c r="A27" s="21" t="s">
        <v>19</v>
      </c>
      <c r="B27" s="8">
        <v>5900</v>
      </c>
      <c r="C27" s="8">
        <v>4769</v>
      </c>
      <c r="D27" s="130">
        <v>1131</v>
      </c>
      <c r="E27" s="130">
        <v>5900</v>
      </c>
      <c r="F27" s="137">
        <v>731</v>
      </c>
      <c r="G27" s="138">
        <v>12.4</v>
      </c>
      <c r="H27" s="146">
        <v>731</v>
      </c>
      <c r="I27" s="147">
        <v>731</v>
      </c>
      <c r="J27" s="49">
        <v>5169</v>
      </c>
      <c r="K27" s="181">
        <f t="shared" si="0"/>
        <v>400</v>
      </c>
    </row>
    <row r="28" spans="1:11" x14ac:dyDescent="0.2">
      <c r="A28" s="21" t="s">
        <v>20</v>
      </c>
      <c r="B28" s="8">
        <v>56497</v>
      </c>
      <c r="C28" s="8">
        <v>35618</v>
      </c>
      <c r="D28" s="130">
        <v>20879</v>
      </c>
      <c r="E28" s="130">
        <v>56497</v>
      </c>
      <c r="F28" s="137">
        <v>20496</v>
      </c>
      <c r="G28" s="138">
        <v>36.299999999999997</v>
      </c>
      <c r="H28" s="139">
        <v>20496</v>
      </c>
      <c r="I28" s="137">
        <v>19838</v>
      </c>
      <c r="J28" s="49">
        <v>36001</v>
      </c>
      <c r="K28" s="181">
        <f t="shared" si="0"/>
        <v>383</v>
      </c>
    </row>
    <row r="29" spans="1:11" ht="13.5" customHeight="1" x14ac:dyDescent="0.2">
      <c r="A29" s="25" t="s">
        <v>21</v>
      </c>
      <c r="B29" s="11">
        <v>28000</v>
      </c>
      <c r="C29" s="11">
        <v>26299</v>
      </c>
      <c r="D29" s="47">
        <v>1701</v>
      </c>
      <c r="E29" s="47">
        <v>28000</v>
      </c>
      <c r="F29" s="140">
        <v>1701</v>
      </c>
      <c r="G29" s="141">
        <v>6.1</v>
      </c>
      <c r="H29" s="142">
        <v>1701</v>
      </c>
      <c r="I29" s="140">
        <v>1701</v>
      </c>
      <c r="J29" s="48">
        <v>26299</v>
      </c>
      <c r="K29" s="182"/>
    </row>
    <row r="30" spans="1:11" x14ac:dyDescent="0.2">
      <c r="A30" s="42" t="s">
        <v>63</v>
      </c>
      <c r="B30" s="10">
        <v>4866</v>
      </c>
      <c r="C30" s="10">
        <v>13</v>
      </c>
      <c r="D30" s="51">
        <v>4853</v>
      </c>
      <c r="E30" s="51">
        <v>4866</v>
      </c>
      <c r="F30" s="10">
        <v>4852</v>
      </c>
      <c r="G30" s="10">
        <v>100</v>
      </c>
      <c r="H30" s="10">
        <v>4852</v>
      </c>
      <c r="I30" s="10">
        <v>4852</v>
      </c>
      <c r="J30" s="59">
        <v>15</v>
      </c>
      <c r="K30" s="180">
        <f t="shared" si="0"/>
        <v>1</v>
      </c>
    </row>
    <row r="31" spans="1:11" x14ac:dyDescent="0.2">
      <c r="A31" s="43" t="s">
        <v>64</v>
      </c>
      <c r="B31" s="8">
        <v>2993</v>
      </c>
      <c r="C31" s="8">
        <v>13</v>
      </c>
      <c r="D31" s="29">
        <v>2980</v>
      </c>
      <c r="E31" s="29">
        <v>2993</v>
      </c>
      <c r="F31" s="13">
        <v>2979</v>
      </c>
      <c r="G31" s="13">
        <v>100</v>
      </c>
      <c r="H31" s="8">
        <v>2979</v>
      </c>
      <c r="I31" s="13">
        <v>2979</v>
      </c>
      <c r="J31" s="49">
        <v>14</v>
      </c>
      <c r="K31" s="181">
        <f t="shared" si="0"/>
        <v>1</v>
      </c>
    </row>
    <row r="32" spans="1:11" ht="15" customHeight="1" x14ac:dyDescent="0.2">
      <c r="A32" s="72" t="s">
        <v>66</v>
      </c>
      <c r="B32" s="11">
        <v>1873</v>
      </c>
      <c r="C32" s="11">
        <v>0</v>
      </c>
      <c r="D32" s="57">
        <v>1873</v>
      </c>
      <c r="E32" s="57">
        <v>1873</v>
      </c>
      <c r="F32" s="45">
        <v>1872</v>
      </c>
      <c r="G32" s="45">
        <v>100</v>
      </c>
      <c r="H32" s="11">
        <v>1872</v>
      </c>
      <c r="I32" s="45">
        <v>1872</v>
      </c>
      <c r="J32" s="48">
        <v>1</v>
      </c>
      <c r="K32" s="182">
        <f t="shared" si="0"/>
        <v>1</v>
      </c>
    </row>
    <row r="33" spans="1:11" ht="15" x14ac:dyDescent="0.25">
      <c r="A33" s="24" t="s">
        <v>37</v>
      </c>
      <c r="B33" s="10">
        <v>75026</v>
      </c>
      <c r="C33" s="10">
        <v>5830</v>
      </c>
      <c r="D33" s="51">
        <v>69196</v>
      </c>
      <c r="E33" s="51">
        <v>75026</v>
      </c>
      <c r="F33" s="10">
        <v>69165</v>
      </c>
      <c r="G33" s="10">
        <v>92</v>
      </c>
      <c r="H33" s="10">
        <v>67365</v>
      </c>
      <c r="I33" s="10">
        <v>66067</v>
      </c>
      <c r="J33" s="70">
        <v>5861</v>
      </c>
      <c r="K33" s="179">
        <f t="shared" si="0"/>
        <v>31</v>
      </c>
    </row>
    <row r="34" spans="1:11" x14ac:dyDescent="0.2">
      <c r="A34" s="43" t="s">
        <v>67</v>
      </c>
      <c r="B34" s="8">
        <v>9200</v>
      </c>
      <c r="C34" s="8">
        <v>3</v>
      </c>
      <c r="D34" s="29">
        <v>9197</v>
      </c>
      <c r="E34" s="29">
        <v>9200</v>
      </c>
      <c r="F34" s="13">
        <v>9200</v>
      </c>
      <c r="G34" s="13">
        <v>100</v>
      </c>
      <c r="H34" s="13">
        <v>9200</v>
      </c>
      <c r="I34" s="13">
        <v>9200</v>
      </c>
      <c r="J34" s="49">
        <v>0</v>
      </c>
      <c r="K34" s="177">
        <f t="shared" si="0"/>
        <v>-3</v>
      </c>
    </row>
    <row r="35" spans="1:11" ht="13.5" thickBot="1" x14ac:dyDescent="0.25">
      <c r="A35" s="58" t="s">
        <v>49</v>
      </c>
      <c r="B35" s="44">
        <v>65826</v>
      </c>
      <c r="C35" s="44">
        <v>5827</v>
      </c>
      <c r="D35" s="53">
        <v>59999</v>
      </c>
      <c r="E35" s="44">
        <v>65826</v>
      </c>
      <c r="F35" s="44">
        <v>59965</v>
      </c>
      <c r="G35" s="33">
        <v>91.1</v>
      </c>
      <c r="H35" s="53">
        <v>58165</v>
      </c>
      <c r="I35" s="44">
        <v>56867</v>
      </c>
      <c r="J35" s="71">
        <v>5861</v>
      </c>
      <c r="K35" s="178">
        <f t="shared" si="0"/>
        <v>34</v>
      </c>
    </row>
    <row r="36" spans="1:11" x14ac:dyDescent="0.2">
      <c r="D36" s="134"/>
    </row>
    <row r="37" spans="1:11" x14ac:dyDescent="0.2">
      <c r="D37" s="134"/>
    </row>
    <row r="38" spans="1:11" x14ac:dyDescent="0.2">
      <c r="D38" s="132"/>
    </row>
  </sheetData>
  <mergeCells count="1">
    <mergeCell ref="A2:K2"/>
  </mergeCells>
  <pageMargins left="0.39370078740157483" right="0" top="0.74803149606299213" bottom="0.74803149606299213" header="0.31496062992125984" footer="0.31496062992125984"/>
  <pageSetup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43"/>
  <sheetViews>
    <sheetView zoomScaleNormal="100" workbookViewId="0">
      <pane xSplit="1" ySplit="5" topLeftCell="B12" activePane="bottomRight" state="frozen"/>
      <selection pane="topRight" activeCell="B1" sqref="B1"/>
      <selection pane="bottomLeft" activeCell="A6" sqref="A6"/>
      <selection pane="bottomRight" activeCell="B25" sqref="B25"/>
    </sheetView>
  </sheetViews>
  <sheetFormatPr baseColWidth="10" defaultColWidth="7.5703125" defaultRowHeight="12.75" x14ac:dyDescent="0.2"/>
  <cols>
    <col min="1" max="1" width="44.28515625" style="63" customWidth="1"/>
    <col min="2" max="3" width="12.85546875" style="63" customWidth="1"/>
    <col min="4" max="4" width="12.28515625" style="63" customWidth="1"/>
    <col min="5" max="5" width="11" style="63" customWidth="1"/>
    <col min="6" max="6" width="13" style="63" bestFit="1" customWidth="1"/>
    <col min="7" max="7" width="11.5703125" style="63" customWidth="1"/>
    <col min="8" max="8" width="12.7109375" style="63" customWidth="1"/>
    <col min="9" max="10" width="10.28515625" style="66" customWidth="1"/>
    <col min="11" max="11" width="15" style="63" customWidth="1"/>
    <col min="12" max="13" width="12" style="63" bestFit="1" customWidth="1"/>
    <col min="14" max="15" width="7.5703125" style="63"/>
    <col min="16" max="16" width="9.42578125" style="63" bestFit="1" customWidth="1"/>
    <col min="17" max="16384" width="7.5703125" style="63"/>
  </cols>
  <sheetData>
    <row r="1" spans="1:13" ht="15" x14ac:dyDescent="0.25">
      <c r="A1" s="187" t="s">
        <v>95</v>
      </c>
      <c r="B1" s="188"/>
      <c r="C1" s="188"/>
      <c r="D1" s="188"/>
      <c r="E1" s="188"/>
      <c r="F1" s="188"/>
      <c r="G1" s="188"/>
      <c r="H1" s="188"/>
      <c r="I1" s="188"/>
      <c r="J1" s="188"/>
      <c r="K1" s="189"/>
    </row>
    <row r="2" spans="1:13" ht="15.75" thickBot="1" x14ac:dyDescent="0.3">
      <c r="A2" s="119"/>
      <c r="B2" s="73"/>
      <c r="C2" s="73"/>
      <c r="D2" s="73"/>
      <c r="E2" s="73"/>
      <c r="F2" s="73"/>
      <c r="G2" s="73"/>
      <c r="H2" s="73"/>
      <c r="I2" s="74"/>
      <c r="J2" s="74"/>
      <c r="K2" s="120"/>
    </row>
    <row r="3" spans="1:13" ht="59.25" customHeight="1" x14ac:dyDescent="0.2">
      <c r="A3" s="75" t="s">
        <v>22</v>
      </c>
      <c r="B3" s="79" t="s">
        <v>38</v>
      </c>
      <c r="C3" s="168" t="s">
        <v>87</v>
      </c>
      <c r="D3" s="169" t="s">
        <v>88</v>
      </c>
      <c r="E3" s="77" t="s">
        <v>82</v>
      </c>
      <c r="F3" s="76" t="s">
        <v>83</v>
      </c>
      <c r="G3" s="77" t="s">
        <v>91</v>
      </c>
      <c r="H3" s="78" t="s">
        <v>89</v>
      </c>
      <c r="I3" s="79" t="s">
        <v>77</v>
      </c>
      <c r="J3" s="77" t="s">
        <v>92</v>
      </c>
      <c r="K3" s="121" t="s">
        <v>90</v>
      </c>
    </row>
    <row r="4" spans="1:13" ht="15" x14ac:dyDescent="0.25">
      <c r="A4" s="80"/>
      <c r="B4" s="73"/>
      <c r="C4" s="150"/>
      <c r="D4" s="151"/>
      <c r="E4" s="81"/>
      <c r="F4" s="73"/>
      <c r="G4" s="81"/>
      <c r="H4" s="73"/>
      <c r="I4" s="82"/>
      <c r="J4" s="81"/>
      <c r="K4" s="122"/>
    </row>
    <row r="5" spans="1:13" ht="15" x14ac:dyDescent="0.25">
      <c r="A5" s="83" t="s">
        <v>1</v>
      </c>
      <c r="B5" s="84">
        <f>B7+B16+B20+B23+B28+B32+B37+B39+B42</f>
        <v>51925900</v>
      </c>
      <c r="C5" s="152">
        <f>C7+C16+C20+C23+C28+C32+C37+C39+C42</f>
        <v>8051245</v>
      </c>
      <c r="D5" s="152">
        <f>D7+D16+D20+D23+D28+D32+D37+D39+D42</f>
        <v>43874655</v>
      </c>
      <c r="E5" s="85">
        <f>E7+E16+E20+E23+E28+E32+E37+E39+E42</f>
        <v>51921430</v>
      </c>
      <c r="F5" s="84">
        <f>F7+F16+F20+F23+F28+F32+F37+F39+F42</f>
        <v>37136976.960000001</v>
      </c>
      <c r="G5" s="85">
        <f>F5/E5*100</f>
        <v>71.525335415453696</v>
      </c>
      <c r="H5" s="84">
        <f>H7+H16+H20+H23+H28+H32+H37+H39+H42</f>
        <v>32230659.25</v>
      </c>
      <c r="I5" s="85">
        <f>I7+I16+I20+I23+I28+I32+I37+I39+I42</f>
        <v>29146215.239999995</v>
      </c>
      <c r="J5" s="85">
        <f>E5-F5</f>
        <v>14784453.039999999</v>
      </c>
      <c r="K5" s="123">
        <f>D5-F5</f>
        <v>6737678.0399999991</v>
      </c>
      <c r="L5" s="172"/>
    </row>
    <row r="6" spans="1:13" ht="15" x14ac:dyDescent="0.25">
      <c r="A6" s="80"/>
      <c r="B6" s="73"/>
      <c r="C6" s="150"/>
      <c r="D6" s="150"/>
      <c r="E6" s="81"/>
      <c r="F6" s="73"/>
      <c r="G6" s="86"/>
      <c r="H6" s="87"/>
      <c r="I6" s="82"/>
      <c r="J6" s="85"/>
      <c r="K6" s="123"/>
    </row>
    <row r="7" spans="1:13" ht="15" x14ac:dyDescent="0.25">
      <c r="A7" s="175" t="s">
        <v>23</v>
      </c>
      <c r="B7" s="89">
        <f>SUM(B8:B14)</f>
        <v>16019895</v>
      </c>
      <c r="C7" s="153">
        <f>SUM(C8:C14)</f>
        <v>3359635.1500000004</v>
      </c>
      <c r="D7" s="153">
        <f>SUM(D8:D14)</f>
        <v>12660259.85</v>
      </c>
      <c r="E7" s="90">
        <f>SUM(E8:E14)</f>
        <v>16019425</v>
      </c>
      <c r="F7" s="89">
        <f>SUM(F8:F14)</f>
        <v>12271788.82</v>
      </c>
      <c r="G7" s="91">
        <f>F7/E7*100</f>
        <v>76.60567604642489</v>
      </c>
      <c r="H7" s="89">
        <f t="shared" ref="H7:I7" si="0">SUM(H8:H14)</f>
        <v>11331388.01</v>
      </c>
      <c r="I7" s="90">
        <f t="shared" si="0"/>
        <v>10295001.279999999</v>
      </c>
      <c r="J7" s="90">
        <f t="shared" ref="J7:J8" si="1">E7-F7</f>
        <v>3747636.1799999997</v>
      </c>
      <c r="K7" s="90">
        <f t="shared" ref="K7:K43" si="2">D7-F7</f>
        <v>388471.02999999933</v>
      </c>
    </row>
    <row r="8" spans="1:13" ht="15" x14ac:dyDescent="0.25">
      <c r="A8" s="81" t="s">
        <v>56</v>
      </c>
      <c r="B8" s="92">
        <v>8950000</v>
      </c>
      <c r="C8" s="154">
        <v>2300000</v>
      </c>
      <c r="D8" s="154">
        <f>B8-C8</f>
        <v>6650000</v>
      </c>
      <c r="E8" s="93">
        <v>8950000</v>
      </c>
      <c r="F8" s="92">
        <v>6650000</v>
      </c>
      <c r="G8" s="93">
        <f>F8/E8*100</f>
        <v>74.30167597765363</v>
      </c>
      <c r="H8" s="92">
        <v>6650000</v>
      </c>
      <c r="I8" s="93">
        <v>6000000</v>
      </c>
      <c r="J8" s="93">
        <f t="shared" si="1"/>
        <v>2300000</v>
      </c>
      <c r="K8" s="93"/>
      <c r="L8" s="64"/>
      <c r="M8" s="65"/>
    </row>
    <row r="9" spans="1:13" ht="15" x14ac:dyDescent="0.25">
      <c r="A9" s="81" t="s">
        <v>43</v>
      </c>
      <c r="B9" s="128">
        <v>2839795</v>
      </c>
      <c r="C9" s="154">
        <v>418742.08</v>
      </c>
      <c r="D9" s="154">
        <f t="shared" ref="D9:D14" si="3">B9-C9</f>
        <v>2421052.92</v>
      </c>
      <c r="E9" s="93">
        <v>2839325</v>
      </c>
      <c r="F9" s="92">
        <v>2235470.91</v>
      </c>
      <c r="G9" s="93">
        <f t="shared" ref="G9:G14" si="4">F9/E9*100</f>
        <v>78.732477261320923</v>
      </c>
      <c r="H9" s="92">
        <v>1688871.25</v>
      </c>
      <c r="I9" s="93">
        <v>1618647.15</v>
      </c>
      <c r="J9" s="93">
        <f>E9-F9</f>
        <v>603854.08999999985</v>
      </c>
      <c r="K9" s="93">
        <f t="shared" si="2"/>
        <v>185582.00999999978</v>
      </c>
    </row>
    <row r="10" spans="1:13" ht="15" x14ac:dyDescent="0.25">
      <c r="A10" s="81" t="s">
        <v>47</v>
      </c>
      <c r="B10" s="92">
        <v>500000</v>
      </c>
      <c r="C10" s="154">
        <v>0</v>
      </c>
      <c r="D10" s="154">
        <f t="shared" si="3"/>
        <v>500000</v>
      </c>
      <c r="E10" s="93">
        <v>500000</v>
      </c>
      <c r="F10" s="92">
        <v>500000</v>
      </c>
      <c r="G10" s="93">
        <f t="shared" si="4"/>
        <v>100</v>
      </c>
      <c r="H10" s="93">
        <v>500000</v>
      </c>
      <c r="I10" s="158">
        <v>500000</v>
      </c>
      <c r="J10" s="93">
        <f t="shared" ref="J10:J43" si="5">E10-F10</f>
        <v>0</v>
      </c>
      <c r="K10" s="93"/>
    </row>
    <row r="11" spans="1:13" ht="15" x14ac:dyDescent="0.25">
      <c r="A11" s="81" t="s">
        <v>46</v>
      </c>
      <c r="B11" s="128">
        <v>596000</v>
      </c>
      <c r="C11" s="154">
        <v>174884.16</v>
      </c>
      <c r="D11" s="154">
        <f>B11-C11</f>
        <v>421115.83999999997</v>
      </c>
      <c r="E11" s="93">
        <v>596000</v>
      </c>
      <c r="F11" s="92">
        <v>421103.62</v>
      </c>
      <c r="G11" s="93">
        <f t="shared" si="4"/>
        <v>70.654969798657717</v>
      </c>
      <c r="H11" s="93">
        <v>331725.12</v>
      </c>
      <c r="I11" s="158">
        <v>331725.12</v>
      </c>
      <c r="J11" s="93">
        <f t="shared" si="5"/>
        <v>174896.38</v>
      </c>
      <c r="K11" s="93">
        <f t="shared" si="2"/>
        <v>12.21999999997206</v>
      </c>
      <c r="L11" s="63" t="s">
        <v>45</v>
      </c>
    </row>
    <row r="12" spans="1:13" ht="15" x14ac:dyDescent="0.25">
      <c r="A12" s="81" t="s">
        <v>50</v>
      </c>
      <c r="B12" s="92">
        <v>687000</v>
      </c>
      <c r="C12" s="154">
        <v>120670.16</v>
      </c>
      <c r="D12" s="154">
        <f t="shared" si="3"/>
        <v>566329.84</v>
      </c>
      <c r="E12" s="93">
        <v>687000</v>
      </c>
      <c r="F12" s="92">
        <v>496731.85</v>
      </c>
      <c r="G12" s="93">
        <f t="shared" si="4"/>
        <v>72.304490538573503</v>
      </c>
      <c r="H12" s="93">
        <v>432931.85</v>
      </c>
      <c r="I12" s="92">
        <v>397181.85</v>
      </c>
      <c r="J12" s="93">
        <f>E12-F12</f>
        <v>190268.15000000002</v>
      </c>
      <c r="K12" s="93">
        <f t="shared" si="2"/>
        <v>69597.989999999991</v>
      </c>
    </row>
    <row r="13" spans="1:13" ht="15" x14ac:dyDescent="0.25">
      <c r="A13" s="81" t="s">
        <v>54</v>
      </c>
      <c r="B13" s="93">
        <v>266700</v>
      </c>
      <c r="C13" s="160">
        <v>125747</v>
      </c>
      <c r="D13" s="154">
        <f t="shared" si="3"/>
        <v>140953</v>
      </c>
      <c r="E13" s="93">
        <v>266700</v>
      </c>
      <c r="F13" s="92">
        <v>103934.88</v>
      </c>
      <c r="G13" s="93">
        <f t="shared" si="4"/>
        <v>38.970708661417326</v>
      </c>
      <c r="H13" s="93">
        <v>51934.879999999997</v>
      </c>
      <c r="I13" s="158">
        <v>48351.25</v>
      </c>
      <c r="J13" s="93">
        <f t="shared" si="5"/>
        <v>162765.12</v>
      </c>
      <c r="K13" s="93">
        <f t="shared" si="2"/>
        <v>37018.119999999995</v>
      </c>
    </row>
    <row r="14" spans="1:13" ht="15" x14ac:dyDescent="0.25">
      <c r="A14" s="81" t="s">
        <v>51</v>
      </c>
      <c r="B14" s="154">
        <v>2180400</v>
      </c>
      <c r="C14" s="160">
        <v>219591.75</v>
      </c>
      <c r="D14" s="154">
        <f t="shared" si="3"/>
        <v>1960808.25</v>
      </c>
      <c r="E14" s="93">
        <v>2180400</v>
      </c>
      <c r="F14" s="92">
        <v>1864547.56</v>
      </c>
      <c r="G14" s="93">
        <f t="shared" si="4"/>
        <v>85.514013942395891</v>
      </c>
      <c r="H14" s="92">
        <v>1675924.91</v>
      </c>
      <c r="I14" s="93">
        <v>1399095.91</v>
      </c>
      <c r="J14" s="93">
        <f t="shared" si="5"/>
        <v>315852.43999999994</v>
      </c>
      <c r="K14" s="93">
        <f t="shared" si="2"/>
        <v>96260.689999999944</v>
      </c>
    </row>
    <row r="15" spans="1:13" ht="15" x14ac:dyDescent="0.25">
      <c r="A15" s="104"/>
      <c r="B15" s="96"/>
      <c r="C15" s="159"/>
      <c r="D15" s="176"/>
      <c r="E15" s="96"/>
      <c r="F15" s="97"/>
      <c r="G15" s="98"/>
      <c r="H15" s="97"/>
      <c r="I15" s="96"/>
      <c r="J15" s="96"/>
      <c r="K15" s="173"/>
    </row>
    <row r="16" spans="1:13" ht="15" x14ac:dyDescent="0.25">
      <c r="A16" s="88" t="s">
        <v>32</v>
      </c>
      <c r="B16" s="100">
        <f>SUM(B17:B18)</f>
        <v>719100</v>
      </c>
      <c r="C16" s="161">
        <f>SUM(C17:C18)</f>
        <v>232856.27</v>
      </c>
      <c r="D16" s="153">
        <f>B16-C16</f>
        <v>486243.73</v>
      </c>
      <c r="E16" s="90">
        <f t="shared" ref="E16:F16" si="6">SUM(E17:E18)</f>
        <v>719100</v>
      </c>
      <c r="F16" s="99">
        <f t="shared" si="6"/>
        <v>485349.15</v>
      </c>
      <c r="G16" s="91">
        <f>F16/E16*100</f>
        <v>67.493971631205667</v>
      </c>
      <c r="H16" s="99">
        <f>SUM(H17:H18)</f>
        <v>135323.78</v>
      </c>
      <c r="I16" s="100">
        <f>SUM(I17:I18)</f>
        <v>133966.16999999998</v>
      </c>
      <c r="J16" s="90">
        <f t="shared" si="5"/>
        <v>233750.84999999998</v>
      </c>
      <c r="K16" s="124">
        <f t="shared" si="2"/>
        <v>894.57999999995809</v>
      </c>
      <c r="L16" s="63" t="s">
        <v>33</v>
      </c>
    </row>
    <row r="17" spans="1:16" ht="15" x14ac:dyDescent="0.25">
      <c r="A17" s="80" t="s">
        <v>24</v>
      </c>
      <c r="B17" s="103">
        <v>205400</v>
      </c>
      <c r="C17" s="160">
        <v>147899.26999999999</v>
      </c>
      <c r="D17" s="160">
        <f>B17-C17</f>
        <v>57500.73000000001</v>
      </c>
      <c r="E17" s="93">
        <v>205400</v>
      </c>
      <c r="F17" s="101">
        <v>56606.91</v>
      </c>
      <c r="G17" s="102">
        <f>F17/E17*100</f>
        <v>27.55935248296008</v>
      </c>
      <c r="H17" s="101">
        <v>24235.360000000001</v>
      </c>
      <c r="I17" s="103">
        <v>22877.75</v>
      </c>
      <c r="J17" s="93">
        <f t="shared" si="5"/>
        <v>148793.09</v>
      </c>
      <c r="K17" s="125">
        <f t="shared" si="2"/>
        <v>893.82000000000698</v>
      </c>
    </row>
    <row r="18" spans="1:16" ht="15" x14ac:dyDescent="0.25">
      <c r="A18" s="80" t="s">
        <v>48</v>
      </c>
      <c r="B18" s="103">
        <v>513700</v>
      </c>
      <c r="C18" s="160">
        <v>84957</v>
      </c>
      <c r="D18" s="160">
        <f>B18-C18</f>
        <v>428743</v>
      </c>
      <c r="E18" s="103">
        <v>513700</v>
      </c>
      <c r="F18" s="101">
        <v>428742.24</v>
      </c>
      <c r="G18" s="102">
        <f>F18/E18*100</f>
        <v>83.461600155732924</v>
      </c>
      <c r="H18" s="101">
        <v>111088.42</v>
      </c>
      <c r="I18" s="103">
        <v>111088.42</v>
      </c>
      <c r="J18" s="93">
        <f t="shared" si="5"/>
        <v>84957.760000000009</v>
      </c>
      <c r="K18" s="125">
        <f t="shared" si="2"/>
        <v>0.76000000000931323</v>
      </c>
    </row>
    <row r="19" spans="1:16" ht="15" x14ac:dyDescent="0.25">
      <c r="A19" s="94"/>
      <c r="B19" s="104"/>
      <c r="C19" s="164"/>
      <c r="D19" s="170"/>
      <c r="E19" s="104"/>
      <c r="F19" s="97"/>
      <c r="G19" s="104"/>
      <c r="H19" s="97"/>
      <c r="I19" s="105"/>
      <c r="J19" s="96"/>
      <c r="K19" s="174"/>
    </row>
    <row r="20" spans="1:16" ht="15" x14ac:dyDescent="0.25">
      <c r="A20" s="88" t="s">
        <v>25</v>
      </c>
      <c r="B20" s="90">
        <f>SUM(B21)</f>
        <v>3000000</v>
      </c>
      <c r="C20" s="161">
        <f>SUM(C21)</f>
        <v>0</v>
      </c>
      <c r="D20" s="161">
        <f>SUM(D21)</f>
        <v>3000000</v>
      </c>
      <c r="E20" s="90">
        <f>SUM(E21)</f>
        <v>3000000</v>
      </c>
      <c r="F20" s="89">
        <f>SUM(F21)</f>
        <v>3000000</v>
      </c>
      <c r="G20" s="107">
        <f>F20/E20*100</f>
        <v>100</v>
      </c>
      <c r="H20" s="89">
        <f>SUM(H21)</f>
        <v>3000000</v>
      </c>
      <c r="I20" s="100">
        <f>I21</f>
        <v>2400000</v>
      </c>
      <c r="J20" s="108">
        <f t="shared" si="5"/>
        <v>0</v>
      </c>
      <c r="K20" s="124"/>
    </row>
    <row r="21" spans="1:16" ht="15" x14ac:dyDescent="0.25">
      <c r="A21" s="80" t="s">
        <v>25</v>
      </c>
      <c r="B21" s="93">
        <v>3000000</v>
      </c>
      <c r="C21" s="160">
        <v>0</v>
      </c>
      <c r="D21" s="160">
        <f>B21-C21</f>
        <v>3000000</v>
      </c>
      <c r="E21" s="93">
        <v>3000000</v>
      </c>
      <c r="F21" s="92">
        <v>3000000</v>
      </c>
      <c r="G21" s="103">
        <f>F21/E21*100</f>
        <v>100</v>
      </c>
      <c r="H21" s="101">
        <v>3000000</v>
      </c>
      <c r="I21" s="103">
        <v>2400000</v>
      </c>
      <c r="J21" s="93">
        <f t="shared" si="5"/>
        <v>0</v>
      </c>
      <c r="K21" s="123"/>
    </row>
    <row r="22" spans="1:16" ht="15" x14ac:dyDescent="0.25">
      <c r="A22" s="94"/>
      <c r="B22" s="96"/>
      <c r="C22" s="164"/>
      <c r="D22" s="170"/>
      <c r="E22" s="96"/>
      <c r="F22" s="97"/>
      <c r="G22" s="109"/>
      <c r="H22" s="110"/>
      <c r="I22" s="111"/>
      <c r="J22" s="96"/>
      <c r="K22" s="174"/>
    </row>
    <row r="23" spans="1:16" ht="15" x14ac:dyDescent="0.25">
      <c r="A23" s="88" t="s">
        <v>26</v>
      </c>
      <c r="B23" s="90">
        <f>SUM(B24:B26)</f>
        <v>9953463</v>
      </c>
      <c r="C23" s="161">
        <f>SUM(C24:C26)</f>
        <v>2340606.34</v>
      </c>
      <c r="D23" s="161">
        <f>SUM(D24:D26)</f>
        <v>7612856.6600000001</v>
      </c>
      <c r="E23" s="90">
        <f>SUM(E24:E26)</f>
        <v>9951139</v>
      </c>
      <c r="F23" s="89">
        <f>SUM(F24:F26)</f>
        <v>7121896.9900000002</v>
      </c>
      <c r="G23" s="107">
        <f>F23/E23*100</f>
        <v>71.568661537136606</v>
      </c>
      <c r="H23" s="89">
        <f>SUM(H24:H26)</f>
        <v>6024299.3899999997</v>
      </c>
      <c r="I23" s="100">
        <f>SUM(I24:I26)</f>
        <v>5531897.4499999993</v>
      </c>
      <c r="J23" s="90">
        <f t="shared" si="5"/>
        <v>2829242.01</v>
      </c>
      <c r="K23" s="123">
        <f t="shared" si="2"/>
        <v>490959.66999999993</v>
      </c>
    </row>
    <row r="24" spans="1:16" ht="15" x14ac:dyDescent="0.25">
      <c r="A24" s="80" t="s">
        <v>27</v>
      </c>
      <c r="B24" s="128">
        <v>3207463</v>
      </c>
      <c r="C24" s="154">
        <v>915572.99</v>
      </c>
      <c r="D24" s="160">
        <f>B24-C24</f>
        <v>2291890.0099999998</v>
      </c>
      <c r="E24" s="93">
        <v>3207463</v>
      </c>
      <c r="F24" s="92">
        <v>2179517.9300000002</v>
      </c>
      <c r="G24" s="93">
        <f>F24/E24*100</f>
        <v>67.951459767423671</v>
      </c>
      <c r="H24" s="92">
        <v>1777933.78</v>
      </c>
      <c r="I24" s="103">
        <v>1664041.15</v>
      </c>
      <c r="J24" s="93">
        <f>E24-F24</f>
        <v>1027945.0699999998</v>
      </c>
      <c r="K24" s="125">
        <f t="shared" si="2"/>
        <v>112372.07999999961</v>
      </c>
    </row>
    <row r="25" spans="1:16" ht="15" x14ac:dyDescent="0.25">
      <c r="A25" s="80" t="s">
        <v>40</v>
      </c>
      <c r="B25" s="154">
        <v>6296000</v>
      </c>
      <c r="C25" s="160">
        <v>1260233.3500000001</v>
      </c>
      <c r="D25" s="160">
        <f t="shared" ref="D25:D26" si="7">B25-C25</f>
        <v>5035766.6500000004</v>
      </c>
      <c r="E25" s="93">
        <v>6296000</v>
      </c>
      <c r="F25" s="92">
        <v>4723693.3899999997</v>
      </c>
      <c r="G25" s="93">
        <f>F25/E25*100</f>
        <v>75.026896283354503</v>
      </c>
      <c r="H25" s="92">
        <v>4041342.44</v>
      </c>
      <c r="I25" s="103">
        <v>3669132.95</v>
      </c>
      <c r="J25" s="93">
        <f t="shared" ref="J25:J26" si="8">E25-F25</f>
        <v>1572306.6100000003</v>
      </c>
      <c r="K25" s="125">
        <f t="shared" si="2"/>
        <v>312073.26000000071</v>
      </c>
    </row>
    <row r="26" spans="1:16" ht="15" x14ac:dyDescent="0.25">
      <c r="A26" s="80" t="s">
        <v>44</v>
      </c>
      <c r="B26" s="154">
        <v>450000</v>
      </c>
      <c r="C26" s="160">
        <v>164800</v>
      </c>
      <c r="D26" s="160">
        <f t="shared" si="7"/>
        <v>285200</v>
      </c>
      <c r="E26" s="93">
        <v>447676</v>
      </c>
      <c r="F26" s="92">
        <v>218685.67</v>
      </c>
      <c r="G26" s="93">
        <f>F26/E26*100</f>
        <v>48.849093987616051</v>
      </c>
      <c r="H26" s="92">
        <v>205023.17</v>
      </c>
      <c r="I26" s="103">
        <v>198723.35</v>
      </c>
      <c r="J26" s="93">
        <f t="shared" si="8"/>
        <v>228990.33</v>
      </c>
      <c r="K26" s="125">
        <f t="shared" si="2"/>
        <v>66514.329999999987</v>
      </c>
    </row>
    <row r="27" spans="1:16" ht="15" x14ac:dyDescent="0.25">
      <c r="A27" s="94"/>
      <c r="B27" s="96"/>
      <c r="C27" s="164"/>
      <c r="D27" s="170"/>
      <c r="E27" s="96"/>
      <c r="F27" s="97"/>
      <c r="G27" s="109"/>
      <c r="H27" s="110"/>
      <c r="I27" s="111"/>
      <c r="J27" s="96"/>
      <c r="K27" s="123"/>
    </row>
    <row r="28" spans="1:16" ht="15" x14ac:dyDescent="0.25">
      <c r="A28" s="88" t="s">
        <v>28</v>
      </c>
      <c r="B28" s="90">
        <f>SUM(B29:B31)</f>
        <v>2560008</v>
      </c>
      <c r="C28" s="161">
        <f>SUM(C29:C31)</f>
        <v>745906.8899999999</v>
      </c>
      <c r="D28" s="161">
        <f>SUM(D29:D31)</f>
        <v>1814101.11</v>
      </c>
      <c r="E28" s="90">
        <f>SUM(E29:E31)</f>
        <v>2558338</v>
      </c>
      <c r="F28" s="89">
        <f>SUM(F29:F31)</f>
        <v>1603079.66</v>
      </c>
      <c r="G28" s="107">
        <f>F28/E28*100</f>
        <v>62.660979901795614</v>
      </c>
      <c r="H28" s="89">
        <f>SUM(H29:H31)</f>
        <v>1450707.42</v>
      </c>
      <c r="I28" s="100">
        <f>SUM(I29:I31)</f>
        <v>1392024.74</v>
      </c>
      <c r="J28" s="90">
        <f t="shared" si="5"/>
        <v>955258.34000000008</v>
      </c>
      <c r="K28" s="124">
        <f t="shared" si="2"/>
        <v>211021.45000000019</v>
      </c>
      <c r="P28" s="64"/>
    </row>
    <row r="29" spans="1:16" ht="15" x14ac:dyDescent="0.25">
      <c r="A29" s="80" t="s">
        <v>41</v>
      </c>
      <c r="B29" s="93">
        <v>1755308</v>
      </c>
      <c r="C29" s="160">
        <v>618206.96</v>
      </c>
      <c r="D29" s="160">
        <f>B29-C29</f>
        <v>1137101.04</v>
      </c>
      <c r="E29" s="93">
        <v>1753638</v>
      </c>
      <c r="F29" s="92">
        <v>974441.02</v>
      </c>
      <c r="G29" s="93">
        <f t="shared" ref="G29:G31" si="9">F29/E29*100</f>
        <v>55.566828501663402</v>
      </c>
      <c r="H29" s="92">
        <v>831473.03</v>
      </c>
      <c r="I29" s="103">
        <v>793296.35</v>
      </c>
      <c r="J29" s="93">
        <f t="shared" si="5"/>
        <v>779196.98</v>
      </c>
      <c r="K29" s="125">
        <f t="shared" si="2"/>
        <v>162660.02000000002</v>
      </c>
    </row>
    <row r="30" spans="1:16" ht="15" x14ac:dyDescent="0.25">
      <c r="A30" s="80" t="s">
        <v>57</v>
      </c>
      <c r="B30" s="93">
        <v>500000</v>
      </c>
      <c r="C30" s="160">
        <v>0</v>
      </c>
      <c r="D30" s="160">
        <f t="shared" ref="D30:D31" si="10">B30-C30</f>
        <v>500000</v>
      </c>
      <c r="E30" s="93">
        <v>500000</v>
      </c>
      <c r="F30" s="92">
        <v>500000</v>
      </c>
      <c r="G30" s="93">
        <f t="shared" si="9"/>
        <v>100</v>
      </c>
      <c r="H30" s="92">
        <v>500000</v>
      </c>
      <c r="I30" s="93">
        <v>500000</v>
      </c>
      <c r="J30" s="93">
        <f t="shared" si="5"/>
        <v>0</v>
      </c>
      <c r="K30" s="123"/>
    </row>
    <row r="31" spans="1:16" ht="15" x14ac:dyDescent="0.25">
      <c r="A31" s="94" t="s">
        <v>60</v>
      </c>
      <c r="B31" s="96">
        <v>304700</v>
      </c>
      <c r="C31" s="162">
        <v>127699.93</v>
      </c>
      <c r="D31" s="155">
        <f t="shared" si="10"/>
        <v>177000.07</v>
      </c>
      <c r="E31" s="96">
        <v>304700</v>
      </c>
      <c r="F31" s="95">
        <v>128638.64</v>
      </c>
      <c r="G31" s="96">
        <f t="shared" si="9"/>
        <v>42.218129307515589</v>
      </c>
      <c r="H31" s="95">
        <v>119234.39</v>
      </c>
      <c r="I31" s="106">
        <v>98728.39</v>
      </c>
      <c r="J31" s="96">
        <f t="shared" si="5"/>
        <v>176061.36</v>
      </c>
      <c r="K31" s="126">
        <f t="shared" si="2"/>
        <v>48361.430000000008</v>
      </c>
    </row>
    <row r="32" spans="1:16" ht="15" x14ac:dyDescent="0.25">
      <c r="A32" s="112" t="s">
        <v>29</v>
      </c>
      <c r="B32" s="85">
        <f>SUM(B33:B36)</f>
        <v>6082832</v>
      </c>
      <c r="C32" s="163">
        <f>SUM(C33:C36)</f>
        <v>675296.59000000008</v>
      </c>
      <c r="D32" s="163">
        <f>SUM(D33:D36)</f>
        <v>5407535.4100000001</v>
      </c>
      <c r="E32" s="85">
        <f>SUM(E33:E36)</f>
        <v>6082832</v>
      </c>
      <c r="F32" s="84">
        <f>SUM(F33:F36)</f>
        <v>5145117.2399999993</v>
      </c>
      <c r="G32" s="86">
        <f>F32/E32*100</f>
        <v>84.584240366986947</v>
      </c>
      <c r="H32" s="84">
        <f>SUM(H33:H36)</f>
        <v>4752715.3999999994</v>
      </c>
      <c r="I32" s="85">
        <f>SUM(I33:I36)</f>
        <v>4666505.0999999996</v>
      </c>
      <c r="J32" s="85">
        <f t="shared" si="5"/>
        <v>937714.76000000071</v>
      </c>
      <c r="K32" s="124">
        <f t="shared" si="2"/>
        <v>262418.17000000086</v>
      </c>
    </row>
    <row r="33" spans="1:11" ht="15" x14ac:dyDescent="0.25">
      <c r="A33" s="80" t="s">
        <v>42</v>
      </c>
      <c r="B33" s="93">
        <v>3960000</v>
      </c>
      <c r="C33" s="160">
        <v>0</v>
      </c>
      <c r="D33" s="160">
        <f>B33-C33</f>
        <v>3960000</v>
      </c>
      <c r="E33" s="93">
        <v>3960000</v>
      </c>
      <c r="F33" s="92">
        <v>3960000</v>
      </c>
      <c r="G33" s="93">
        <f t="shared" ref="G33:G35" si="11">F33/E33*100</f>
        <v>100</v>
      </c>
      <c r="H33" s="92">
        <v>3960000</v>
      </c>
      <c r="I33" s="93">
        <v>3960000</v>
      </c>
      <c r="J33" s="93">
        <f t="shared" si="5"/>
        <v>0</v>
      </c>
      <c r="K33" s="125"/>
    </row>
    <row r="34" spans="1:11" ht="15" x14ac:dyDescent="0.25">
      <c r="A34" s="80" t="s">
        <v>30</v>
      </c>
      <c r="B34" s="93">
        <v>326506</v>
      </c>
      <c r="C34" s="160">
        <v>130953.36</v>
      </c>
      <c r="D34" s="160">
        <f t="shared" ref="D34:D36" si="12">B34-C34</f>
        <v>195552.64000000001</v>
      </c>
      <c r="E34" s="93">
        <v>326506</v>
      </c>
      <c r="F34" s="92">
        <v>138836</v>
      </c>
      <c r="G34" s="93">
        <f t="shared" si="11"/>
        <v>42.521730075404435</v>
      </c>
      <c r="H34" s="92">
        <v>121684.5</v>
      </c>
      <c r="I34" s="93">
        <v>96072.99</v>
      </c>
      <c r="J34" s="93">
        <f t="shared" si="5"/>
        <v>187670</v>
      </c>
      <c r="K34" s="125">
        <f t="shared" si="2"/>
        <v>56716.640000000014</v>
      </c>
    </row>
    <row r="35" spans="1:11" ht="15" x14ac:dyDescent="0.25">
      <c r="A35" s="80" t="s">
        <v>34</v>
      </c>
      <c r="B35" s="93">
        <v>644994</v>
      </c>
      <c r="C35" s="160">
        <v>237447.35</v>
      </c>
      <c r="D35" s="160">
        <f t="shared" si="12"/>
        <v>407546.65</v>
      </c>
      <c r="E35" s="93">
        <v>644994</v>
      </c>
      <c r="F35" s="92">
        <v>398855.02</v>
      </c>
      <c r="G35" s="93">
        <f t="shared" si="11"/>
        <v>61.838562839344249</v>
      </c>
      <c r="H35" s="92">
        <v>262513.71999999997</v>
      </c>
      <c r="I35" s="93">
        <v>248043.72</v>
      </c>
      <c r="J35" s="93">
        <f t="shared" si="5"/>
        <v>246138.97999999998</v>
      </c>
      <c r="K35" s="125">
        <f t="shared" si="2"/>
        <v>8691.6300000000047</v>
      </c>
    </row>
    <row r="36" spans="1:11" ht="15" x14ac:dyDescent="0.25">
      <c r="A36" s="80" t="s">
        <v>39</v>
      </c>
      <c r="B36" s="93">
        <v>1151332</v>
      </c>
      <c r="C36" s="160">
        <v>306895.88</v>
      </c>
      <c r="D36" s="160">
        <f t="shared" si="12"/>
        <v>844436.12</v>
      </c>
      <c r="E36" s="158">
        <v>1151332</v>
      </c>
      <c r="F36" s="92">
        <v>647426.22</v>
      </c>
      <c r="G36" s="93">
        <f>F36/E36*100</f>
        <v>56.232799922177094</v>
      </c>
      <c r="H36" s="92">
        <v>408517.18</v>
      </c>
      <c r="I36" s="93">
        <v>362388.39</v>
      </c>
      <c r="J36" s="93">
        <f t="shared" si="5"/>
        <v>503905.78</v>
      </c>
      <c r="K36" s="126">
        <f t="shared" si="2"/>
        <v>197009.90000000002</v>
      </c>
    </row>
    <row r="37" spans="1:11" ht="15" x14ac:dyDescent="0.25">
      <c r="A37" s="88" t="s">
        <v>31</v>
      </c>
      <c r="B37" s="90">
        <f>SUM(B38)</f>
        <v>805902</v>
      </c>
      <c r="C37" s="153">
        <f>SUM(C38)</f>
        <v>389137.87</v>
      </c>
      <c r="D37" s="153">
        <f>SUM(D38)</f>
        <v>416764.13</v>
      </c>
      <c r="E37" s="166">
        <f>SUM(E38)</f>
        <v>805902</v>
      </c>
      <c r="F37" s="89">
        <f>SUM(F38)</f>
        <v>348302.75</v>
      </c>
      <c r="G37" s="107">
        <f t="shared" ref="G37" si="13">F37/E37*100</f>
        <v>43.218995609888047</v>
      </c>
      <c r="H37" s="89">
        <f>SUM(H38)</f>
        <v>317830.36</v>
      </c>
      <c r="I37" s="100">
        <f>SUM(I38)</f>
        <v>303922.57</v>
      </c>
      <c r="J37" s="90">
        <f t="shared" si="5"/>
        <v>457599.25</v>
      </c>
      <c r="K37" s="124">
        <f t="shared" si="2"/>
        <v>68461.38</v>
      </c>
    </row>
    <row r="38" spans="1:11" ht="15" x14ac:dyDescent="0.25">
      <c r="A38" s="80" t="s">
        <v>55</v>
      </c>
      <c r="B38" s="93">
        <v>805902</v>
      </c>
      <c r="C38" s="154">
        <v>389137.87</v>
      </c>
      <c r="D38" s="155">
        <f>B38-C38</f>
        <v>416764.13</v>
      </c>
      <c r="E38" s="158">
        <v>805902</v>
      </c>
      <c r="F38" s="92">
        <v>348302.75</v>
      </c>
      <c r="G38" s="93">
        <f>F38/E38*100</f>
        <v>43.218995609888047</v>
      </c>
      <c r="H38" s="92">
        <v>317830.36</v>
      </c>
      <c r="I38" s="103">
        <v>303922.57</v>
      </c>
      <c r="J38" s="93">
        <f t="shared" si="5"/>
        <v>457599.25</v>
      </c>
      <c r="K38" s="126">
        <f t="shared" si="2"/>
        <v>68461.38</v>
      </c>
    </row>
    <row r="39" spans="1:11" ht="15" x14ac:dyDescent="0.25">
      <c r="A39" s="88" t="s">
        <v>52</v>
      </c>
      <c r="B39" s="89">
        <f>SUM(B40:B41)</f>
        <v>12762100</v>
      </c>
      <c r="C39" s="153">
        <f>SUM(C40:C41)</f>
        <v>296389.99</v>
      </c>
      <c r="D39" s="152">
        <f>SUM(D40:D41)</f>
        <v>12465710.01</v>
      </c>
      <c r="E39" s="166">
        <f t="shared" ref="E39:F39" si="14">SUM(E40:E41)</f>
        <v>12762094</v>
      </c>
      <c r="F39" s="89">
        <f t="shared" si="14"/>
        <v>7155116.2599999998</v>
      </c>
      <c r="G39" s="107">
        <f>F39/E39*100</f>
        <v>56.065378142489784</v>
      </c>
      <c r="H39" s="89">
        <f>SUM(H40:H41)</f>
        <v>5212548.8</v>
      </c>
      <c r="I39" s="100">
        <f>SUM(I40:I41)</f>
        <v>4417669.0999999996</v>
      </c>
      <c r="J39" s="90">
        <f t="shared" si="5"/>
        <v>5606977.7400000002</v>
      </c>
      <c r="K39" s="124">
        <f t="shared" si="2"/>
        <v>5310593.75</v>
      </c>
    </row>
    <row r="40" spans="1:11" ht="15" x14ac:dyDescent="0.25">
      <c r="A40" s="80" t="s">
        <v>53</v>
      </c>
      <c r="B40" s="113">
        <f>10407625+347375</f>
        <v>10755000</v>
      </c>
      <c r="C40" s="156">
        <v>174594.21</v>
      </c>
      <c r="D40" s="154">
        <f>B40-C40</f>
        <v>10580405.789999999</v>
      </c>
      <c r="E40" s="167">
        <v>10755000</v>
      </c>
      <c r="F40" s="92">
        <v>5767173.3600000003</v>
      </c>
      <c r="G40" s="93">
        <f>F40/E40*100</f>
        <v>53.623183263598328</v>
      </c>
      <c r="H40" s="92">
        <v>4374789.8899999997</v>
      </c>
      <c r="I40" s="103">
        <v>3619202.21</v>
      </c>
      <c r="J40" s="93">
        <f>E40-F40</f>
        <v>4987826.6399999997</v>
      </c>
      <c r="K40" s="125">
        <f t="shared" si="2"/>
        <v>4813232.4299999988</v>
      </c>
    </row>
    <row r="41" spans="1:11" ht="15" x14ac:dyDescent="0.25">
      <c r="A41" s="94" t="s">
        <v>53</v>
      </c>
      <c r="B41" s="95">
        <f>2002950+4150</f>
        <v>2007100</v>
      </c>
      <c r="C41" s="155">
        <v>121795.78</v>
      </c>
      <c r="D41" s="155">
        <f>B41-C41</f>
        <v>1885304.22</v>
      </c>
      <c r="E41" s="165">
        <v>2007094</v>
      </c>
      <c r="F41" s="95">
        <v>1387942.9</v>
      </c>
      <c r="G41" s="98">
        <f>F41/E41*100</f>
        <v>69.151863340730429</v>
      </c>
      <c r="H41" s="95">
        <v>837758.91</v>
      </c>
      <c r="I41" s="106">
        <v>798466.89</v>
      </c>
      <c r="J41" s="96">
        <f t="shared" si="5"/>
        <v>619151.10000000009</v>
      </c>
      <c r="K41" s="126">
        <f t="shared" si="2"/>
        <v>497361.32000000007</v>
      </c>
    </row>
    <row r="42" spans="1:11" ht="15" x14ac:dyDescent="0.25">
      <c r="A42" s="112" t="s">
        <v>61</v>
      </c>
      <c r="B42" s="84">
        <f t="shared" ref="B42:I42" si="15">B43</f>
        <v>22600</v>
      </c>
      <c r="C42" s="152">
        <f t="shared" ref="C42:D42" si="16">C43</f>
        <v>11415.9</v>
      </c>
      <c r="D42" s="152">
        <f t="shared" si="16"/>
        <v>11184.1</v>
      </c>
      <c r="E42" s="85">
        <f t="shared" si="15"/>
        <v>22600</v>
      </c>
      <c r="F42" s="84">
        <f t="shared" si="15"/>
        <v>6326.09</v>
      </c>
      <c r="G42" s="85">
        <f t="shared" si="15"/>
        <v>27.991548672566374</v>
      </c>
      <c r="H42" s="84">
        <f t="shared" si="15"/>
        <v>5846.09</v>
      </c>
      <c r="I42" s="85">
        <f t="shared" si="15"/>
        <v>5228.83</v>
      </c>
      <c r="J42" s="85">
        <f t="shared" si="5"/>
        <v>16273.91</v>
      </c>
      <c r="K42" s="123">
        <f t="shared" si="2"/>
        <v>4858.01</v>
      </c>
    </row>
    <row r="43" spans="1:11" ht="15.75" thickBot="1" x14ac:dyDescent="0.3">
      <c r="A43" s="114" t="s">
        <v>62</v>
      </c>
      <c r="B43" s="115">
        <v>22600</v>
      </c>
      <c r="C43" s="157">
        <v>11415.9</v>
      </c>
      <c r="D43" s="157">
        <f>B43-C43</f>
        <v>11184.1</v>
      </c>
      <c r="E43" s="116">
        <v>22600</v>
      </c>
      <c r="F43" s="115">
        <v>6326.09</v>
      </c>
      <c r="G43" s="117">
        <f>F43/E43*100</f>
        <v>27.991548672566374</v>
      </c>
      <c r="H43" s="115">
        <v>5846.09</v>
      </c>
      <c r="I43" s="118">
        <v>5228.83</v>
      </c>
      <c r="J43" s="116">
        <f t="shared" si="5"/>
        <v>16273.91</v>
      </c>
      <c r="K43" s="127">
        <f t="shared" si="2"/>
        <v>4858.01</v>
      </c>
    </row>
  </sheetData>
  <mergeCells count="1">
    <mergeCell ref="A1:K1"/>
  </mergeCells>
  <printOptions horizontalCentered="1"/>
  <pageMargins left="0" right="0" top="0.78740157480314965" bottom="0.59055118110236227" header="0" footer="0"/>
  <pageSetup scale="76" fitToWidth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4CCEBCE57E214D8CBC2EC414F89F90" ma:contentTypeVersion="11" ma:contentTypeDescription="Create a new document." ma:contentTypeScope="" ma:versionID="395c11762245d66ee22672b831057e5b">
  <xsd:schema xmlns:xsd="http://www.w3.org/2001/XMLSchema" xmlns:xs="http://www.w3.org/2001/XMLSchema" xmlns:p="http://schemas.microsoft.com/office/2006/metadata/properties" xmlns:ns3="9ba63c68-6957-4bc5-a905-ffe127cbb0fd" xmlns:ns4="35ea4acc-81e9-47d9-9c8d-1bc622d0a6da" targetNamespace="http://schemas.microsoft.com/office/2006/metadata/properties" ma:root="true" ma:fieldsID="673c5d640a29ba68458ff4d504ba2bad" ns3:_="" ns4:_="">
    <xsd:import namespace="9ba63c68-6957-4bc5-a905-ffe127cbb0fd"/>
    <xsd:import namespace="35ea4acc-81e9-47d9-9c8d-1bc622d0a6d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EventHashCode" minOccurs="0"/>
                <xsd:element ref="ns3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a63c68-6957-4bc5-a905-ffe127cbb0f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ea4acc-81e9-47d9-9c8d-1bc622d0a6da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C43A196-56D9-457B-8287-9FD35868CE3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20AB29C-23B8-43DE-B10B-7B5354578E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ba63c68-6957-4bc5-a905-ffe127cbb0fd"/>
    <ds:schemaRef ds:uri="35ea4acc-81e9-47d9-9c8d-1bc622d0a6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5A24721-03D7-4594-8FD7-91651AE5B237}">
  <ds:schemaRefs>
    <ds:schemaRef ds:uri="http://schemas.microsoft.com/office/infopath/2007/PartnerControls"/>
    <ds:schemaRef ds:uri="http://purl.org/dc/terms/"/>
    <ds:schemaRef ds:uri="http://purl.org/dc/elements/1.1/"/>
    <ds:schemaRef ds:uri="35ea4acc-81e9-47d9-9c8d-1bc622d0a6da"/>
    <ds:schemaRef ds:uri="http://schemas.openxmlformats.org/package/2006/metadata/core-properties"/>
    <ds:schemaRef ds:uri="http://schemas.microsoft.com/office/2006/documentManagement/types"/>
    <ds:schemaRef ds:uri="9ba63c68-6957-4bc5-a905-ffe127cbb0fd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Ejecución</vt:lpstr>
      <vt:lpstr>Funcionamiento</vt:lpstr>
      <vt:lpstr>Inversiones</vt:lpstr>
      <vt:lpstr>Funcionamiento!Área_de_impresión</vt:lpstr>
    </vt:vector>
  </TitlesOfParts>
  <Company>SENACYT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ihun</dc:creator>
  <cp:lastModifiedBy>Rosa Caceres</cp:lastModifiedBy>
  <cp:lastPrinted>2019-11-08T17:22:10Z</cp:lastPrinted>
  <dcterms:created xsi:type="dcterms:W3CDTF">2006-08-30T19:27:32Z</dcterms:created>
  <dcterms:modified xsi:type="dcterms:W3CDTF">2019-11-08T17:22:13Z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0x010100AC4CCEBCE57E214D8CBC2EC414F89F90</vt:lpwstr>
  </property>
</Properties>
</file>