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ilagros.castro\Documents\PORTAL DE DATOS ABIERTOS\Graduados\"/>
    </mc:Choice>
  </mc:AlternateContent>
  <xr:revisionPtr revIDLastSave="0" documentId="13_ncr:1_{80A2B1B4-AEB8-4D5E-B59A-6E5ED0F714D0}" xr6:coauthVersionLast="47" xr6:coauthVersionMax="47" xr10:uidLastSave="{00000000-0000-0000-0000-000000000000}"/>
  <bookViews>
    <workbookView xWindow="2250" yWindow="0" windowWidth="14565" windowHeight="15480" xr2:uid="{00000000-000D-0000-FFFF-FFFF00000000}"/>
  </bookViews>
  <sheets>
    <sheet name="Graduados" sheetId="1" r:id="rId1"/>
  </sheets>
  <definedNames>
    <definedName name="_xlnm.Print_Area" localSheetId="0">Graduados!$A$1:$Q$57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1" l="1"/>
  <c r="J9" i="1" s="1"/>
  <c r="C56" i="1"/>
  <c r="C9" i="1" s="1"/>
  <c r="B55" i="1"/>
  <c r="D9" i="1"/>
  <c r="E9" i="1"/>
  <c r="F9" i="1"/>
  <c r="G9" i="1"/>
  <c r="H9" i="1"/>
  <c r="I9" i="1"/>
  <c r="K9" i="1"/>
  <c r="L9" i="1"/>
  <c r="M9" i="1"/>
  <c r="N9" i="1"/>
  <c r="O9" i="1"/>
  <c r="P9" i="1"/>
  <c r="Q9" i="1"/>
  <c r="J54" i="1"/>
  <c r="C54" i="1"/>
  <c r="B54" i="1" s="1"/>
  <c r="C55" i="1"/>
  <c r="J12" i="1"/>
  <c r="B56" i="1" l="1"/>
  <c r="B9" i="1" s="1"/>
  <c r="J53" i="1"/>
  <c r="C53" i="1"/>
  <c r="B53" i="1" s="1"/>
  <c r="J55" i="1"/>
  <c r="J52" i="1"/>
  <c r="C52" i="1"/>
  <c r="J51" i="1"/>
  <c r="C51" i="1"/>
  <c r="B51" i="1" s="1"/>
  <c r="B52" i="1" l="1"/>
  <c r="C50" i="1"/>
  <c r="J50" i="1" l="1"/>
  <c r="B50" i="1" s="1"/>
  <c r="J49" i="1"/>
  <c r="C49" i="1"/>
  <c r="B49" i="1" l="1"/>
  <c r="J48" i="1"/>
  <c r="C48" i="1"/>
  <c r="Q47" i="1"/>
  <c r="P47" i="1"/>
  <c r="O47" i="1"/>
  <c r="N47" i="1"/>
  <c r="M47" i="1"/>
  <c r="L47" i="1"/>
  <c r="K47" i="1"/>
  <c r="I47" i="1"/>
  <c r="H47" i="1"/>
  <c r="G47" i="1"/>
  <c r="F47" i="1"/>
  <c r="E47" i="1"/>
  <c r="D47" i="1"/>
  <c r="Q46" i="1"/>
  <c r="P46" i="1"/>
  <c r="O46" i="1"/>
  <c r="N46" i="1"/>
  <c r="M46" i="1"/>
  <c r="L46" i="1"/>
  <c r="K46" i="1"/>
  <c r="I46" i="1"/>
  <c r="H46" i="1"/>
  <c r="G46" i="1"/>
  <c r="F46" i="1"/>
  <c r="E46" i="1"/>
  <c r="D46" i="1"/>
  <c r="J45" i="1"/>
  <c r="C45" i="1"/>
  <c r="J44" i="1"/>
  <c r="C44" i="1"/>
  <c r="J43" i="1"/>
  <c r="I43" i="1"/>
  <c r="H43" i="1"/>
  <c r="G43" i="1"/>
  <c r="F43" i="1"/>
  <c r="J42" i="1"/>
  <c r="C42" i="1"/>
  <c r="J41" i="1"/>
  <c r="I41" i="1"/>
  <c r="H41" i="1"/>
  <c r="G41" i="1"/>
  <c r="F41" i="1"/>
  <c r="E41" i="1"/>
  <c r="D41" i="1"/>
  <c r="J40" i="1"/>
  <c r="C40" i="1"/>
  <c r="J39" i="1"/>
  <c r="C39" i="1"/>
  <c r="J38" i="1"/>
  <c r="C38" i="1"/>
  <c r="J37" i="1"/>
  <c r="C37" i="1"/>
  <c r="J36" i="1"/>
  <c r="C36" i="1"/>
  <c r="J35" i="1"/>
  <c r="C35" i="1"/>
  <c r="J34" i="1"/>
  <c r="C34" i="1"/>
  <c r="J33" i="1"/>
  <c r="C33" i="1"/>
  <c r="J32" i="1"/>
  <c r="C32" i="1"/>
  <c r="J31" i="1"/>
  <c r="C31" i="1"/>
  <c r="J30" i="1"/>
  <c r="C30" i="1"/>
  <c r="J29" i="1"/>
  <c r="C29" i="1"/>
  <c r="J28" i="1"/>
  <c r="C28" i="1"/>
  <c r="J27" i="1"/>
  <c r="C27" i="1"/>
  <c r="J26" i="1"/>
  <c r="C26" i="1"/>
  <c r="J25" i="1"/>
  <c r="C25" i="1"/>
  <c r="J24" i="1"/>
  <c r="C24" i="1"/>
  <c r="J23" i="1"/>
  <c r="C23" i="1"/>
  <c r="Q22" i="1"/>
  <c r="P22" i="1"/>
  <c r="O22" i="1"/>
  <c r="N22" i="1"/>
  <c r="M22" i="1"/>
  <c r="K22" i="1"/>
  <c r="G22" i="1"/>
  <c r="F22" i="1"/>
  <c r="E22" i="1"/>
  <c r="D22" i="1"/>
  <c r="J21" i="1"/>
  <c r="C21" i="1"/>
  <c r="J20" i="1"/>
  <c r="C20" i="1"/>
  <c r="Q19" i="1"/>
  <c r="P19" i="1"/>
  <c r="P18" i="1"/>
  <c r="P15" i="1"/>
  <c r="C12" i="1"/>
  <c r="B12" i="1" s="1"/>
  <c r="B34" i="1" l="1"/>
  <c r="B27" i="1"/>
  <c r="B31" i="1"/>
  <c r="B48" i="1"/>
  <c r="C13" i="1"/>
  <c r="C17" i="1"/>
  <c r="J19" i="1"/>
  <c r="C47" i="1"/>
  <c r="C22" i="1"/>
  <c r="B25" i="1"/>
  <c r="B33" i="1"/>
  <c r="C46" i="1"/>
  <c r="B35" i="1"/>
  <c r="J14" i="1"/>
  <c r="B23" i="1"/>
  <c r="J18" i="1"/>
  <c r="J22" i="1"/>
  <c r="B39" i="1"/>
  <c r="C15" i="1"/>
  <c r="J13" i="1"/>
  <c r="B26" i="1"/>
  <c r="B45" i="1"/>
  <c r="C14" i="1"/>
  <c r="J15" i="1"/>
  <c r="J16" i="1"/>
  <c r="J17" i="1"/>
  <c r="B21" i="1"/>
  <c r="B29" i="1"/>
  <c r="B30" i="1"/>
  <c r="B37" i="1"/>
  <c r="B38" i="1"/>
  <c r="B42" i="1"/>
  <c r="C43" i="1"/>
  <c r="B43" i="1" s="1"/>
  <c r="C16" i="1"/>
  <c r="C18" i="1"/>
  <c r="C19" i="1"/>
  <c r="B20" i="1"/>
  <c r="B24" i="1"/>
  <c r="B28" i="1"/>
  <c r="B32" i="1"/>
  <c r="B36" i="1"/>
  <c r="B40" i="1"/>
  <c r="C41" i="1"/>
  <c r="B41" i="1" s="1"/>
  <c r="B44" i="1"/>
  <c r="J46" i="1"/>
  <c r="J47" i="1"/>
  <c r="B16" i="1" l="1"/>
  <c r="B13" i="1"/>
  <c r="B17" i="1"/>
  <c r="B19" i="1"/>
  <c r="B22" i="1"/>
  <c r="B47" i="1"/>
  <c r="B15" i="1"/>
  <c r="B14" i="1"/>
  <c r="B18" i="1"/>
  <c r="B46" i="1"/>
  <c r="E10" i="1" l="1"/>
  <c r="O10" i="1" l="1"/>
  <c r="P10" i="1"/>
  <c r="N10" i="1"/>
  <c r="F10" i="1"/>
  <c r="K10" i="1"/>
  <c r="G10" i="1"/>
  <c r="D10" i="1"/>
  <c r="L10" i="1"/>
  <c r="H10" i="1"/>
  <c r="Q10" i="1"/>
  <c r="M10" i="1"/>
  <c r="C10" i="1"/>
  <c r="J10" i="1"/>
  <c r="I10" i="1"/>
</calcChain>
</file>

<file path=xl/sharedStrings.xml><?xml version="1.0" encoding="utf-8"?>
<sst xmlns="http://schemas.openxmlformats.org/spreadsheetml/2006/main" count="27" uniqueCount="26">
  <si>
    <t>PROMOCIÓN 1981-2025</t>
  </si>
  <si>
    <t>Promoción</t>
  </si>
  <si>
    <t>Graduados</t>
  </si>
  <si>
    <t>Total</t>
  </si>
  <si>
    <t xml:space="preserve">Sede y Facultad </t>
  </si>
  <si>
    <t>Sede Panamá</t>
  </si>
  <si>
    <t>Centros Regionales</t>
  </si>
  <si>
    <t>Sub-Total</t>
  </si>
  <si>
    <t>IngenieríaCivil</t>
  </si>
  <si>
    <t>Ingeniería Eléctrica</t>
  </si>
  <si>
    <t>Ingeniería Industrial</t>
  </si>
  <si>
    <t>Ingeniería Mecánica</t>
  </si>
  <si>
    <t xml:space="preserve">Ingeniería de Sistemas Computacionales </t>
  </si>
  <si>
    <t>Ciencias y Tecnología</t>
  </si>
  <si>
    <t>Azuero</t>
  </si>
  <si>
    <t>Bocas del Toro</t>
  </si>
  <si>
    <t>Coclé</t>
  </si>
  <si>
    <t>Colón</t>
  </si>
  <si>
    <t>Chiriquí</t>
  </si>
  <si>
    <t>Panamá Oeste</t>
  </si>
  <si>
    <t>Veraguas</t>
  </si>
  <si>
    <t>TOTAL</t>
  </si>
  <si>
    <t>Porcentaje</t>
  </si>
  <si>
    <t>Fuente:  Secretaría General</t>
  </si>
  <si>
    <t xml:space="preserve"> </t>
  </si>
  <si>
    <t xml:space="preserve">GRADUADOS POR SEDE Y FACULTAD: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</si>
</sst>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9" x14ac:knownFonts="1">
    <font>
      <sz val="10"/>
      <name val="Arial"/>
    </font>
    <font>
      <sz val="14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3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069EF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96EE2AD-53DD-41FA-9183-509CD8F4E6D4}"/>
  </tableStyles>
  <colors>
    <mruColors>
      <color rgb="FF9069EF"/>
      <color rgb="FFECCEF6"/>
      <color rgb="FFD899EC"/>
      <color rgb="FFFDABFF"/>
      <color rgb="FF59005C"/>
      <color rgb="FF6E393D"/>
      <color rgb="FF00441B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T62"/>
  <sheetViews>
    <sheetView showGridLines="0" showZeros="0" tabSelected="1" zoomScale="90" zoomScaleNormal="90" zoomScaleSheetLayoutView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D22" sqref="D22"/>
    </sheetView>
  </sheetViews>
  <sheetFormatPr baseColWidth="10" defaultColWidth="11.42578125" defaultRowHeight="18" x14ac:dyDescent="0.2"/>
  <cols>
    <col min="1" max="1" width="16.140625" style="1" customWidth="1"/>
    <col min="2" max="2" width="11.42578125" style="1" customWidth="1"/>
    <col min="3" max="3" width="12" style="1" customWidth="1"/>
    <col min="4" max="4" width="13.140625" style="1" customWidth="1"/>
    <col min="5" max="5" width="14" style="1" customWidth="1"/>
    <col min="6" max="6" width="13.42578125" style="1" customWidth="1"/>
    <col min="7" max="7" width="14" style="1" customWidth="1"/>
    <col min="8" max="8" width="21.7109375" style="1" customWidth="1"/>
    <col min="9" max="9" width="14.85546875" style="1" bestFit="1" customWidth="1"/>
    <col min="10" max="10" width="12" style="2" customWidth="1"/>
    <col min="11" max="11" width="10.28515625" style="1" customWidth="1"/>
    <col min="12" max="12" width="10.42578125" style="1" customWidth="1"/>
    <col min="13" max="13" width="8.85546875" style="1" customWidth="1"/>
    <col min="14" max="14" width="9.28515625" style="1" customWidth="1"/>
    <col min="15" max="15" width="11.140625" style="1" customWidth="1"/>
    <col min="16" max="16" width="11.5703125" style="1" customWidth="1"/>
    <col min="17" max="17" width="12.7109375" style="1" customWidth="1"/>
    <col min="18" max="18" width="18.140625" style="21" customWidth="1"/>
    <col min="19" max="16384" width="11.42578125" style="1"/>
  </cols>
  <sheetData>
    <row r="1" spans="1:20" x14ac:dyDescent="0.2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0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0" x14ac:dyDescent="0.2">
      <c r="A3" s="3"/>
      <c r="B3" s="3"/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3"/>
      <c r="Q3" s="3"/>
    </row>
    <row r="4" spans="1:20" x14ac:dyDescent="0.2">
      <c r="A4" s="38" t="s">
        <v>1</v>
      </c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20" x14ac:dyDescent="0.2">
      <c r="A5" s="38"/>
      <c r="B5" s="38" t="s">
        <v>3</v>
      </c>
      <c r="C5" s="37" t="s">
        <v>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20" x14ac:dyDescent="0.2">
      <c r="A6" s="38"/>
      <c r="B6" s="38"/>
      <c r="C6" s="37" t="s">
        <v>5</v>
      </c>
      <c r="D6" s="37"/>
      <c r="E6" s="37"/>
      <c r="F6" s="37"/>
      <c r="G6" s="37"/>
      <c r="H6" s="37"/>
      <c r="I6" s="37"/>
      <c r="J6" s="37" t="s">
        <v>6</v>
      </c>
      <c r="K6" s="37"/>
      <c r="L6" s="37"/>
      <c r="M6" s="37"/>
      <c r="N6" s="37"/>
      <c r="O6" s="37"/>
      <c r="P6" s="37"/>
      <c r="Q6" s="37"/>
    </row>
    <row r="7" spans="1:20" ht="49.5" x14ac:dyDescent="0.2">
      <c r="A7" s="38"/>
      <c r="B7" s="38"/>
      <c r="C7" s="34" t="s">
        <v>7</v>
      </c>
      <c r="D7" s="34" t="s">
        <v>8</v>
      </c>
      <c r="E7" s="34" t="s">
        <v>9</v>
      </c>
      <c r="F7" s="34" t="s">
        <v>10</v>
      </c>
      <c r="G7" s="34" t="s">
        <v>11</v>
      </c>
      <c r="H7" s="34" t="s">
        <v>12</v>
      </c>
      <c r="I7" s="34" t="s">
        <v>13</v>
      </c>
      <c r="J7" s="35" t="s">
        <v>7</v>
      </c>
      <c r="K7" s="34" t="s">
        <v>14</v>
      </c>
      <c r="L7" s="34" t="s">
        <v>15</v>
      </c>
      <c r="M7" s="34" t="s">
        <v>16</v>
      </c>
      <c r="N7" s="34" t="s">
        <v>17</v>
      </c>
      <c r="O7" s="34" t="s">
        <v>18</v>
      </c>
      <c r="P7" s="34" t="s">
        <v>19</v>
      </c>
      <c r="Q7" s="34" t="s">
        <v>20</v>
      </c>
    </row>
    <row r="8" spans="1:20" x14ac:dyDescent="0.2">
      <c r="A8" s="26"/>
      <c r="B8" s="27"/>
      <c r="C8" s="27"/>
      <c r="D8" s="27"/>
      <c r="E8" s="27"/>
      <c r="F8" s="27"/>
      <c r="G8" s="27"/>
      <c r="H8" s="27"/>
      <c r="I8" s="27"/>
      <c r="J8" s="28"/>
      <c r="K8" s="27"/>
      <c r="L8" s="27"/>
      <c r="M8" s="27"/>
      <c r="N8" s="27"/>
      <c r="O8" s="27"/>
      <c r="P8" s="27"/>
      <c r="Q8" s="29"/>
    </row>
    <row r="9" spans="1:20" x14ac:dyDescent="0.2">
      <c r="A9" s="16" t="s">
        <v>21</v>
      </c>
      <c r="B9" s="5">
        <f>SUM(B12:B56)</f>
        <v>103609</v>
      </c>
      <c r="C9" s="5">
        <f t="shared" ref="C9:Q9" si="0">SUM(C12:C56)</f>
        <v>67517</v>
      </c>
      <c r="D9" s="5">
        <f t="shared" si="0"/>
        <v>15685</v>
      </c>
      <c r="E9" s="5">
        <f t="shared" si="0"/>
        <v>8580</v>
      </c>
      <c r="F9" s="5">
        <f t="shared" si="0"/>
        <v>20633</v>
      </c>
      <c r="G9" s="5">
        <f t="shared" si="0"/>
        <v>6247</v>
      </c>
      <c r="H9" s="5">
        <f t="shared" si="0"/>
        <v>13868</v>
      </c>
      <c r="I9" s="5">
        <f t="shared" si="0"/>
        <v>2504</v>
      </c>
      <c r="J9" s="5">
        <f t="shared" si="0"/>
        <v>36092</v>
      </c>
      <c r="K9" s="5">
        <f t="shared" si="0"/>
        <v>5362</v>
      </c>
      <c r="L9" s="5">
        <f t="shared" si="0"/>
        <v>1523</v>
      </c>
      <c r="M9" s="5">
        <f t="shared" si="0"/>
        <v>5051</v>
      </c>
      <c r="N9" s="5">
        <f t="shared" si="0"/>
        <v>5081</v>
      </c>
      <c r="O9" s="5">
        <f t="shared" si="0"/>
        <v>8212</v>
      </c>
      <c r="P9" s="5">
        <f t="shared" si="0"/>
        <v>5565</v>
      </c>
      <c r="Q9" s="6">
        <f t="shared" si="0"/>
        <v>5298</v>
      </c>
    </row>
    <row r="10" spans="1:20" x14ac:dyDescent="0.2">
      <c r="A10" s="18" t="s">
        <v>22</v>
      </c>
      <c r="B10" s="19">
        <v>100</v>
      </c>
      <c r="C10" s="19">
        <f>C9/$B$9*100</f>
        <v>65.165188352363216</v>
      </c>
      <c r="D10" s="19">
        <f t="shared" ref="D10:Q10" si="1">D9/$B$9*100</f>
        <v>15.13864625659933</v>
      </c>
      <c r="E10" s="19">
        <f t="shared" si="1"/>
        <v>8.2811338783310333</v>
      </c>
      <c r="F10" s="19">
        <f t="shared" si="1"/>
        <v>19.91429315986063</v>
      </c>
      <c r="G10" s="19">
        <f t="shared" si="1"/>
        <v>6.0293989904351939</v>
      </c>
      <c r="H10" s="19">
        <f t="shared" si="1"/>
        <v>13.384937601945776</v>
      </c>
      <c r="I10" s="19">
        <f t="shared" si="1"/>
        <v>2.4167784651912481</v>
      </c>
      <c r="J10" s="19">
        <f t="shared" si="1"/>
        <v>34.834811647636791</v>
      </c>
      <c r="K10" s="19">
        <f t="shared" si="1"/>
        <v>5.175226090397552</v>
      </c>
      <c r="L10" s="19">
        <f t="shared" si="1"/>
        <v>1.4699495217596927</v>
      </c>
      <c r="M10" s="19">
        <f t="shared" si="1"/>
        <v>4.8750591164860202</v>
      </c>
      <c r="N10" s="19">
        <f t="shared" si="1"/>
        <v>4.9040141300466171</v>
      </c>
      <c r="O10" s="19">
        <f t="shared" si="1"/>
        <v>7.9259523786543635</v>
      </c>
      <c r="P10" s="19">
        <f t="shared" si="1"/>
        <v>5.3711550154909329</v>
      </c>
      <c r="Q10" s="20">
        <f t="shared" si="1"/>
        <v>5.1134553948016102</v>
      </c>
    </row>
    <row r="11" spans="1:20" x14ac:dyDescent="0.2">
      <c r="A11" s="7"/>
      <c r="B11" s="8"/>
      <c r="C11" s="17"/>
      <c r="D11" s="8"/>
      <c r="E11" s="8"/>
      <c r="F11" s="8"/>
      <c r="G11" s="8"/>
      <c r="H11" s="8"/>
      <c r="I11" s="8"/>
      <c r="J11" s="17"/>
      <c r="K11" s="8"/>
      <c r="L11" s="8"/>
      <c r="M11" s="8"/>
      <c r="N11" s="8"/>
      <c r="O11" s="8"/>
      <c r="P11" s="8"/>
      <c r="Q11" s="9"/>
    </row>
    <row r="12" spans="1:20" x14ac:dyDescent="0.2">
      <c r="A12" s="18">
        <v>1981</v>
      </c>
      <c r="B12" s="13">
        <f>C12+J12</f>
        <v>415</v>
      </c>
      <c r="C12" s="13">
        <f>SUM(D12:I12)</f>
        <v>292</v>
      </c>
      <c r="D12" s="10">
        <v>116</v>
      </c>
      <c r="E12" s="10">
        <v>36</v>
      </c>
      <c r="F12" s="10">
        <v>91</v>
      </c>
      <c r="G12" s="10">
        <v>24</v>
      </c>
      <c r="H12" s="10">
        <v>25</v>
      </c>
      <c r="I12" s="10"/>
      <c r="J12" s="13">
        <f>SUM(K12:Q12)</f>
        <v>123</v>
      </c>
      <c r="K12" s="10">
        <v>10</v>
      </c>
      <c r="L12" s="10"/>
      <c r="M12" s="10">
        <v>7</v>
      </c>
      <c r="N12" s="10">
        <v>30</v>
      </c>
      <c r="O12" s="10">
        <v>65</v>
      </c>
      <c r="P12" s="10"/>
      <c r="Q12" s="11">
        <v>11</v>
      </c>
    </row>
    <row r="13" spans="1:20" x14ac:dyDescent="0.2">
      <c r="A13" s="18">
        <v>1982</v>
      </c>
      <c r="B13" s="13">
        <f t="shared" ref="B13:B48" si="2">C13+J13</f>
        <v>758</v>
      </c>
      <c r="C13" s="13">
        <f t="shared" ref="C13:C48" si="3">SUM(D13:I13)</f>
        <v>482</v>
      </c>
      <c r="D13" s="10">
        <v>197</v>
      </c>
      <c r="E13" s="10">
        <v>114</v>
      </c>
      <c r="F13" s="10">
        <v>93</v>
      </c>
      <c r="G13" s="10">
        <v>44</v>
      </c>
      <c r="H13" s="10">
        <v>34</v>
      </c>
      <c r="I13" s="10"/>
      <c r="J13" s="13">
        <f>SUM(K13:Q13)</f>
        <v>276</v>
      </c>
      <c r="K13" s="10">
        <v>73</v>
      </c>
      <c r="L13" s="10">
        <v>10</v>
      </c>
      <c r="M13" s="10">
        <v>17</v>
      </c>
      <c r="N13" s="10">
        <v>21</v>
      </c>
      <c r="O13" s="10">
        <v>107</v>
      </c>
      <c r="P13" s="10"/>
      <c r="Q13" s="11">
        <v>48</v>
      </c>
      <c r="S13" s="2"/>
      <c r="T13" s="2"/>
    </row>
    <row r="14" spans="1:20" x14ac:dyDescent="0.2">
      <c r="A14" s="18">
        <v>1983</v>
      </c>
      <c r="B14" s="13">
        <f t="shared" si="2"/>
        <v>553</v>
      </c>
      <c r="C14" s="13">
        <f t="shared" si="3"/>
        <v>424</v>
      </c>
      <c r="D14" s="10">
        <v>157</v>
      </c>
      <c r="E14" s="10">
        <v>112</v>
      </c>
      <c r="F14" s="10">
        <v>84</v>
      </c>
      <c r="G14" s="10">
        <v>42</v>
      </c>
      <c r="H14" s="10">
        <v>29</v>
      </c>
      <c r="I14" s="10"/>
      <c r="J14" s="13">
        <f t="shared" ref="J14:J50" si="4">SUM(K14:Q14)</f>
        <v>129</v>
      </c>
      <c r="K14" s="10">
        <v>28</v>
      </c>
      <c r="L14" s="10">
        <v>15</v>
      </c>
      <c r="M14" s="10">
        <v>27</v>
      </c>
      <c r="N14" s="10">
        <v>9</v>
      </c>
      <c r="O14" s="10">
        <v>24</v>
      </c>
      <c r="P14" s="10"/>
      <c r="Q14" s="11">
        <v>26</v>
      </c>
      <c r="S14" s="2"/>
    </row>
    <row r="15" spans="1:20" x14ac:dyDescent="0.2">
      <c r="A15" s="18">
        <v>1984</v>
      </c>
      <c r="B15" s="13">
        <f t="shared" si="2"/>
        <v>744</v>
      </c>
      <c r="C15" s="13">
        <f t="shared" si="3"/>
        <v>457</v>
      </c>
      <c r="D15" s="10">
        <v>161</v>
      </c>
      <c r="E15" s="10">
        <v>95</v>
      </c>
      <c r="F15" s="10">
        <v>113</v>
      </c>
      <c r="G15" s="10">
        <v>38</v>
      </c>
      <c r="H15" s="10">
        <v>50</v>
      </c>
      <c r="I15" s="10"/>
      <c r="J15" s="13">
        <f t="shared" si="4"/>
        <v>287</v>
      </c>
      <c r="K15" s="10">
        <v>52</v>
      </c>
      <c r="L15" s="10">
        <v>11</v>
      </c>
      <c r="M15" s="10">
        <v>35</v>
      </c>
      <c r="N15" s="10">
        <v>36</v>
      </c>
      <c r="O15" s="10">
        <v>90</v>
      </c>
      <c r="P15" s="10">
        <f>4+2</f>
        <v>6</v>
      </c>
      <c r="Q15" s="11">
        <v>57</v>
      </c>
      <c r="S15" s="2"/>
    </row>
    <row r="16" spans="1:20" x14ac:dyDescent="0.2">
      <c r="A16" s="18">
        <v>1985</v>
      </c>
      <c r="B16" s="13">
        <f t="shared" si="2"/>
        <v>350</v>
      </c>
      <c r="C16" s="13">
        <f t="shared" si="3"/>
        <v>319</v>
      </c>
      <c r="D16" s="10">
        <v>82</v>
      </c>
      <c r="E16" s="10">
        <v>99</v>
      </c>
      <c r="F16" s="10">
        <v>74</v>
      </c>
      <c r="G16" s="10">
        <v>16</v>
      </c>
      <c r="H16" s="10">
        <v>48</v>
      </c>
      <c r="I16" s="10"/>
      <c r="J16" s="13">
        <f t="shared" si="4"/>
        <v>31</v>
      </c>
      <c r="K16" s="10">
        <v>2</v>
      </c>
      <c r="M16" s="10">
        <v>7</v>
      </c>
      <c r="N16" s="10">
        <v>4</v>
      </c>
      <c r="O16" s="10">
        <v>17</v>
      </c>
      <c r="P16" s="10"/>
      <c r="Q16" s="11">
        <v>1</v>
      </c>
      <c r="S16" s="2"/>
    </row>
    <row r="17" spans="1:19" x14ac:dyDescent="0.2">
      <c r="A17" s="18">
        <v>1986</v>
      </c>
      <c r="B17" s="13">
        <f t="shared" si="2"/>
        <v>478</v>
      </c>
      <c r="C17" s="13">
        <f t="shared" si="3"/>
        <v>325</v>
      </c>
      <c r="D17" s="10">
        <v>35</v>
      </c>
      <c r="E17" s="10">
        <v>70</v>
      </c>
      <c r="F17" s="10">
        <v>56</v>
      </c>
      <c r="G17" s="10">
        <v>36</v>
      </c>
      <c r="H17" s="10">
        <v>128</v>
      </c>
      <c r="I17" s="10"/>
      <c r="J17" s="13">
        <f t="shared" si="4"/>
        <v>153</v>
      </c>
      <c r="K17" s="10">
        <v>13</v>
      </c>
      <c r="L17" s="10">
        <v>6</v>
      </c>
      <c r="M17" s="10">
        <v>16</v>
      </c>
      <c r="N17" s="10">
        <v>14</v>
      </c>
      <c r="O17" s="10">
        <v>73</v>
      </c>
      <c r="P17" s="10"/>
      <c r="Q17" s="11">
        <v>31</v>
      </c>
      <c r="S17" s="2"/>
    </row>
    <row r="18" spans="1:19" x14ac:dyDescent="0.2">
      <c r="A18" s="18">
        <v>1987</v>
      </c>
      <c r="B18" s="13">
        <f t="shared" si="2"/>
        <v>709</v>
      </c>
      <c r="C18" s="13">
        <f t="shared" si="3"/>
        <v>513</v>
      </c>
      <c r="D18" s="10">
        <v>86</v>
      </c>
      <c r="E18" s="10">
        <v>103</v>
      </c>
      <c r="F18" s="10">
        <v>108</v>
      </c>
      <c r="G18" s="10">
        <v>22</v>
      </c>
      <c r="H18" s="10">
        <v>194</v>
      </c>
      <c r="I18" s="10"/>
      <c r="J18" s="13">
        <f t="shared" si="4"/>
        <v>196</v>
      </c>
      <c r="K18" s="10">
        <v>22</v>
      </c>
      <c r="L18" s="10">
        <v>13</v>
      </c>
      <c r="M18" s="10">
        <v>20</v>
      </c>
      <c r="N18" s="10">
        <v>13</v>
      </c>
      <c r="O18" s="10">
        <v>94</v>
      </c>
      <c r="P18" s="10">
        <f>7+3</f>
        <v>10</v>
      </c>
      <c r="Q18" s="11">
        <v>24</v>
      </c>
      <c r="S18" s="2"/>
    </row>
    <row r="19" spans="1:19" x14ac:dyDescent="0.2">
      <c r="A19" s="18">
        <v>1988</v>
      </c>
      <c r="B19" s="13">
        <f t="shared" si="2"/>
        <v>686</v>
      </c>
      <c r="C19" s="13">
        <f t="shared" si="3"/>
        <v>483</v>
      </c>
      <c r="D19" s="10">
        <v>97</v>
      </c>
      <c r="E19" s="10">
        <v>113</v>
      </c>
      <c r="F19" s="10">
        <v>123</v>
      </c>
      <c r="G19" s="10">
        <v>12</v>
      </c>
      <c r="H19" s="10">
        <v>138</v>
      </c>
      <c r="I19" s="10"/>
      <c r="J19" s="13">
        <f t="shared" si="4"/>
        <v>203</v>
      </c>
      <c r="K19" s="10">
        <v>14</v>
      </c>
      <c r="L19" s="10">
        <v>14</v>
      </c>
      <c r="M19" s="10">
        <v>49</v>
      </c>
      <c r="N19" s="10">
        <v>20</v>
      </c>
      <c r="O19" s="10">
        <v>66</v>
      </c>
      <c r="P19" s="10">
        <f>8+4</f>
        <v>12</v>
      </c>
      <c r="Q19" s="11">
        <f>24+4</f>
        <v>28</v>
      </c>
    </row>
    <row r="20" spans="1:19" x14ac:dyDescent="0.2">
      <c r="A20" s="18">
        <v>1989</v>
      </c>
      <c r="B20" s="13">
        <f t="shared" si="2"/>
        <v>396</v>
      </c>
      <c r="C20" s="13">
        <f t="shared" si="3"/>
        <v>272</v>
      </c>
      <c r="D20" s="10">
        <v>43</v>
      </c>
      <c r="E20" s="10">
        <v>68</v>
      </c>
      <c r="F20" s="10">
        <v>73</v>
      </c>
      <c r="G20" s="10">
        <v>14</v>
      </c>
      <c r="H20" s="10">
        <v>74</v>
      </c>
      <c r="I20" s="10"/>
      <c r="J20" s="13">
        <f t="shared" si="4"/>
        <v>124</v>
      </c>
      <c r="K20" s="10">
        <v>32</v>
      </c>
      <c r="L20" s="10">
        <v>1</v>
      </c>
      <c r="M20" s="10">
        <v>7</v>
      </c>
      <c r="N20" s="10">
        <v>34</v>
      </c>
      <c r="O20" s="10">
        <v>15</v>
      </c>
      <c r="P20" s="10">
        <v>12</v>
      </c>
      <c r="Q20" s="11">
        <v>23</v>
      </c>
    </row>
    <row r="21" spans="1:19" x14ac:dyDescent="0.2">
      <c r="A21" s="18">
        <v>1990</v>
      </c>
      <c r="B21" s="13">
        <f t="shared" si="2"/>
        <v>733</v>
      </c>
      <c r="C21" s="13">
        <f t="shared" si="3"/>
        <v>487</v>
      </c>
      <c r="D21" s="10">
        <v>56</v>
      </c>
      <c r="E21" s="10">
        <v>115</v>
      </c>
      <c r="F21" s="10">
        <v>92</v>
      </c>
      <c r="G21" s="10">
        <v>44</v>
      </c>
      <c r="H21" s="10">
        <v>180</v>
      </c>
      <c r="I21" s="10"/>
      <c r="J21" s="13">
        <f t="shared" si="4"/>
        <v>246</v>
      </c>
      <c r="K21" s="10">
        <v>38</v>
      </c>
      <c r="L21" s="10">
        <v>22</v>
      </c>
      <c r="M21" s="10">
        <v>54</v>
      </c>
      <c r="N21" s="10">
        <v>28</v>
      </c>
      <c r="O21" s="10">
        <v>56</v>
      </c>
      <c r="P21" s="10">
        <v>14</v>
      </c>
      <c r="Q21" s="11">
        <v>34</v>
      </c>
    </row>
    <row r="22" spans="1:19" x14ac:dyDescent="0.2">
      <c r="A22" s="18">
        <v>1991</v>
      </c>
      <c r="B22" s="13">
        <f t="shared" si="2"/>
        <v>823</v>
      </c>
      <c r="C22" s="13">
        <f t="shared" si="3"/>
        <v>535</v>
      </c>
      <c r="D22" s="10">
        <f>47+15</f>
        <v>62</v>
      </c>
      <c r="E22" s="10">
        <f>98+5</f>
        <v>103</v>
      </c>
      <c r="F22" s="10">
        <f>79+43</f>
        <v>122</v>
      </c>
      <c r="G22" s="10">
        <f>30+2</f>
        <v>32</v>
      </c>
      <c r="H22" s="10">
        <v>216</v>
      </c>
      <c r="I22" s="10"/>
      <c r="J22" s="13">
        <f t="shared" si="4"/>
        <v>288</v>
      </c>
      <c r="K22" s="10">
        <f>20+16</f>
        <v>36</v>
      </c>
      <c r="L22" s="10">
        <v>17</v>
      </c>
      <c r="M22" s="10">
        <f>31+16</f>
        <v>47</v>
      </c>
      <c r="N22" s="10">
        <f>28+13</f>
        <v>41</v>
      </c>
      <c r="O22" s="10">
        <f>46+33</f>
        <v>79</v>
      </c>
      <c r="P22" s="10">
        <f>14+8</f>
        <v>22</v>
      </c>
      <c r="Q22" s="11">
        <f>32+14</f>
        <v>46</v>
      </c>
    </row>
    <row r="23" spans="1:19" x14ac:dyDescent="0.2">
      <c r="A23" s="18">
        <v>1992</v>
      </c>
      <c r="B23" s="13">
        <f t="shared" si="2"/>
        <v>941</v>
      </c>
      <c r="C23" s="13">
        <f t="shared" si="3"/>
        <v>624</v>
      </c>
      <c r="D23" s="10">
        <v>82</v>
      </c>
      <c r="E23" s="10">
        <v>99</v>
      </c>
      <c r="F23" s="10">
        <v>116</v>
      </c>
      <c r="G23" s="10">
        <v>60</v>
      </c>
      <c r="H23" s="10">
        <v>267</v>
      </c>
      <c r="I23" s="10"/>
      <c r="J23" s="13">
        <f t="shared" si="4"/>
        <v>317</v>
      </c>
      <c r="K23" s="10">
        <v>67</v>
      </c>
      <c r="L23" s="10">
        <v>15</v>
      </c>
      <c r="M23" s="10">
        <v>37</v>
      </c>
      <c r="N23" s="10">
        <v>38</v>
      </c>
      <c r="O23" s="10">
        <v>59</v>
      </c>
      <c r="P23" s="10">
        <v>33</v>
      </c>
      <c r="Q23" s="11">
        <v>68</v>
      </c>
    </row>
    <row r="24" spans="1:19" x14ac:dyDescent="0.2">
      <c r="A24" s="18">
        <v>1993</v>
      </c>
      <c r="B24" s="13">
        <f t="shared" si="2"/>
        <v>1233</v>
      </c>
      <c r="C24" s="13">
        <f t="shared" si="3"/>
        <v>793</v>
      </c>
      <c r="D24" s="10">
        <v>94</v>
      </c>
      <c r="E24" s="10">
        <v>166</v>
      </c>
      <c r="F24" s="10">
        <v>186</v>
      </c>
      <c r="G24" s="10">
        <v>46</v>
      </c>
      <c r="H24" s="10">
        <v>301</v>
      </c>
      <c r="I24" s="10"/>
      <c r="J24" s="13">
        <f t="shared" si="4"/>
        <v>440</v>
      </c>
      <c r="K24" s="10">
        <v>80</v>
      </c>
      <c r="L24" s="10">
        <v>18</v>
      </c>
      <c r="M24" s="10">
        <v>110</v>
      </c>
      <c r="N24" s="10">
        <v>49</v>
      </c>
      <c r="O24" s="10">
        <v>84</v>
      </c>
      <c r="P24" s="10">
        <v>38</v>
      </c>
      <c r="Q24" s="11">
        <v>61</v>
      </c>
    </row>
    <row r="25" spans="1:19" x14ac:dyDescent="0.2">
      <c r="A25" s="18">
        <v>1994</v>
      </c>
      <c r="B25" s="13">
        <f t="shared" si="2"/>
        <v>1255</v>
      </c>
      <c r="C25" s="13">
        <f t="shared" si="3"/>
        <v>824</v>
      </c>
      <c r="D25" s="10">
        <v>105</v>
      </c>
      <c r="E25" s="10">
        <v>147</v>
      </c>
      <c r="F25" s="10">
        <v>233</v>
      </c>
      <c r="G25" s="10">
        <v>48</v>
      </c>
      <c r="H25" s="10">
        <v>291</v>
      </c>
      <c r="I25" s="10"/>
      <c r="J25" s="13">
        <f t="shared" si="4"/>
        <v>431</v>
      </c>
      <c r="K25" s="10">
        <v>90</v>
      </c>
      <c r="L25" s="10">
        <v>17</v>
      </c>
      <c r="M25" s="10">
        <v>59</v>
      </c>
      <c r="N25" s="10">
        <v>56</v>
      </c>
      <c r="O25" s="10">
        <v>85</v>
      </c>
      <c r="P25" s="10">
        <v>53</v>
      </c>
      <c r="Q25" s="11">
        <v>71</v>
      </c>
    </row>
    <row r="26" spans="1:19" x14ac:dyDescent="0.2">
      <c r="A26" s="18">
        <v>1995</v>
      </c>
      <c r="B26" s="13">
        <f t="shared" si="2"/>
        <v>1324</v>
      </c>
      <c r="C26" s="13">
        <f t="shared" si="3"/>
        <v>874</v>
      </c>
      <c r="D26" s="10">
        <v>112</v>
      </c>
      <c r="E26" s="10">
        <v>157</v>
      </c>
      <c r="F26" s="10">
        <v>211</v>
      </c>
      <c r="G26" s="10">
        <v>58</v>
      </c>
      <c r="H26" s="10">
        <v>336</v>
      </c>
      <c r="I26" s="10"/>
      <c r="J26" s="13">
        <f t="shared" si="4"/>
        <v>450</v>
      </c>
      <c r="K26" s="10">
        <v>73</v>
      </c>
      <c r="L26" s="10">
        <v>11</v>
      </c>
      <c r="M26" s="10">
        <v>55</v>
      </c>
      <c r="N26" s="10">
        <v>77</v>
      </c>
      <c r="O26" s="10">
        <v>130</v>
      </c>
      <c r="P26" s="10">
        <v>42</v>
      </c>
      <c r="Q26" s="11">
        <v>62</v>
      </c>
    </row>
    <row r="27" spans="1:19" x14ac:dyDescent="0.2">
      <c r="A27" s="18">
        <v>1996</v>
      </c>
      <c r="B27" s="13">
        <f t="shared" si="2"/>
        <v>1729</v>
      </c>
      <c r="C27" s="13">
        <f t="shared" si="3"/>
        <v>1104</v>
      </c>
      <c r="D27" s="10">
        <v>122</v>
      </c>
      <c r="E27" s="10">
        <v>138</v>
      </c>
      <c r="F27" s="10">
        <v>348</v>
      </c>
      <c r="G27" s="10">
        <v>78</v>
      </c>
      <c r="H27" s="10">
        <v>418</v>
      </c>
      <c r="I27" s="10"/>
      <c r="J27" s="13">
        <f t="shared" si="4"/>
        <v>625</v>
      </c>
      <c r="K27" s="10">
        <v>120</v>
      </c>
      <c r="L27" s="10">
        <v>21</v>
      </c>
      <c r="M27" s="10">
        <v>59</v>
      </c>
      <c r="N27" s="10">
        <v>117</v>
      </c>
      <c r="O27" s="10">
        <v>168</v>
      </c>
      <c r="P27" s="10">
        <v>38</v>
      </c>
      <c r="Q27" s="11">
        <v>102</v>
      </c>
    </row>
    <row r="28" spans="1:19" x14ac:dyDescent="0.2">
      <c r="A28" s="18">
        <v>1997</v>
      </c>
      <c r="B28" s="13">
        <f t="shared" si="2"/>
        <v>1959</v>
      </c>
      <c r="C28" s="13">
        <f t="shared" si="3"/>
        <v>1220</v>
      </c>
      <c r="D28" s="10">
        <v>174</v>
      </c>
      <c r="E28" s="10">
        <v>184</v>
      </c>
      <c r="F28" s="10">
        <v>382</v>
      </c>
      <c r="G28" s="10">
        <v>62</v>
      </c>
      <c r="H28" s="10">
        <v>418</v>
      </c>
      <c r="I28" s="10"/>
      <c r="J28" s="13">
        <f t="shared" si="4"/>
        <v>739</v>
      </c>
      <c r="K28" s="10">
        <v>152</v>
      </c>
      <c r="L28" s="10">
        <v>22</v>
      </c>
      <c r="M28" s="10">
        <v>62</v>
      </c>
      <c r="N28" s="10">
        <v>167</v>
      </c>
      <c r="O28" s="10">
        <v>180</v>
      </c>
      <c r="P28" s="10">
        <v>51</v>
      </c>
      <c r="Q28" s="11">
        <v>105</v>
      </c>
    </row>
    <row r="29" spans="1:19" x14ac:dyDescent="0.2">
      <c r="A29" s="18">
        <v>1998</v>
      </c>
      <c r="B29" s="13">
        <f t="shared" si="2"/>
        <v>1749</v>
      </c>
      <c r="C29" s="13">
        <f t="shared" si="3"/>
        <v>1027</v>
      </c>
      <c r="D29" s="10">
        <v>157</v>
      </c>
      <c r="E29" s="10">
        <v>182</v>
      </c>
      <c r="F29" s="10">
        <v>290</v>
      </c>
      <c r="G29" s="10">
        <v>46</v>
      </c>
      <c r="H29" s="10">
        <v>352</v>
      </c>
      <c r="I29" s="10"/>
      <c r="J29" s="13">
        <f t="shared" si="4"/>
        <v>722</v>
      </c>
      <c r="K29" s="10">
        <v>76</v>
      </c>
      <c r="L29" s="10">
        <v>30</v>
      </c>
      <c r="M29" s="10">
        <v>107</v>
      </c>
      <c r="N29" s="10">
        <v>129</v>
      </c>
      <c r="O29" s="10">
        <v>178</v>
      </c>
      <c r="P29" s="10">
        <v>99</v>
      </c>
      <c r="Q29" s="11">
        <v>103</v>
      </c>
    </row>
    <row r="30" spans="1:19" x14ac:dyDescent="0.2">
      <c r="A30" s="18">
        <v>1999</v>
      </c>
      <c r="B30" s="13">
        <f t="shared" si="2"/>
        <v>2050</v>
      </c>
      <c r="C30" s="13">
        <f t="shared" si="3"/>
        <v>1277</v>
      </c>
      <c r="D30" s="10">
        <v>181</v>
      </c>
      <c r="E30" s="10">
        <v>171</v>
      </c>
      <c r="F30" s="10">
        <v>450</v>
      </c>
      <c r="G30" s="10">
        <v>73</v>
      </c>
      <c r="H30" s="10">
        <v>402</v>
      </c>
      <c r="I30" s="10"/>
      <c r="J30" s="13">
        <f t="shared" si="4"/>
        <v>773</v>
      </c>
      <c r="K30" s="10">
        <v>101</v>
      </c>
      <c r="L30" s="10">
        <v>15</v>
      </c>
      <c r="M30" s="10">
        <v>81</v>
      </c>
      <c r="N30" s="10">
        <v>169</v>
      </c>
      <c r="O30" s="10">
        <v>140</v>
      </c>
      <c r="P30" s="10">
        <v>134</v>
      </c>
      <c r="Q30" s="11">
        <v>133</v>
      </c>
    </row>
    <row r="31" spans="1:19" x14ac:dyDescent="0.2">
      <c r="A31" s="18">
        <v>2000</v>
      </c>
      <c r="B31" s="13">
        <f t="shared" si="2"/>
        <v>2081</v>
      </c>
      <c r="C31" s="13">
        <f t="shared" si="3"/>
        <v>1294</v>
      </c>
      <c r="D31" s="10">
        <v>217</v>
      </c>
      <c r="E31" s="10">
        <v>186</v>
      </c>
      <c r="F31" s="10">
        <v>458</v>
      </c>
      <c r="G31" s="10">
        <v>68</v>
      </c>
      <c r="H31" s="10">
        <v>365</v>
      </c>
      <c r="I31" s="10"/>
      <c r="J31" s="13">
        <f t="shared" si="4"/>
        <v>787</v>
      </c>
      <c r="K31" s="10">
        <v>132</v>
      </c>
      <c r="L31" s="10">
        <v>45</v>
      </c>
      <c r="M31" s="10">
        <v>122</v>
      </c>
      <c r="N31" s="10">
        <v>127</v>
      </c>
      <c r="O31" s="10">
        <v>156</v>
      </c>
      <c r="P31" s="10">
        <v>95</v>
      </c>
      <c r="Q31" s="12">
        <v>110</v>
      </c>
    </row>
    <row r="32" spans="1:19" x14ac:dyDescent="0.2">
      <c r="A32" s="18">
        <v>2001</v>
      </c>
      <c r="B32" s="13">
        <f t="shared" si="2"/>
        <v>2282</v>
      </c>
      <c r="C32" s="13">
        <f t="shared" si="3"/>
        <v>1415</v>
      </c>
      <c r="D32" s="13">
        <v>180</v>
      </c>
      <c r="E32" s="13">
        <v>199</v>
      </c>
      <c r="F32" s="13">
        <v>531</v>
      </c>
      <c r="G32" s="13">
        <v>87</v>
      </c>
      <c r="H32" s="13">
        <v>418</v>
      </c>
      <c r="I32" s="13"/>
      <c r="J32" s="13">
        <f t="shared" si="4"/>
        <v>867</v>
      </c>
      <c r="K32" s="13">
        <v>113</v>
      </c>
      <c r="L32" s="13">
        <v>24</v>
      </c>
      <c r="M32" s="13">
        <v>96</v>
      </c>
      <c r="N32" s="13">
        <v>179</v>
      </c>
      <c r="O32" s="13">
        <v>143</v>
      </c>
      <c r="P32" s="13">
        <v>126</v>
      </c>
      <c r="Q32" s="12">
        <v>186</v>
      </c>
    </row>
    <row r="33" spans="1:17" x14ac:dyDescent="0.2">
      <c r="A33" s="18">
        <v>2002</v>
      </c>
      <c r="B33" s="13">
        <f t="shared" si="2"/>
        <v>1959</v>
      </c>
      <c r="C33" s="13">
        <f t="shared" si="3"/>
        <v>1289</v>
      </c>
      <c r="D33" s="13">
        <v>207</v>
      </c>
      <c r="E33" s="13">
        <v>214</v>
      </c>
      <c r="F33" s="13">
        <v>415</v>
      </c>
      <c r="G33" s="13">
        <v>94</v>
      </c>
      <c r="H33" s="13">
        <v>359</v>
      </c>
      <c r="I33" s="13"/>
      <c r="J33" s="13">
        <f t="shared" si="4"/>
        <v>670</v>
      </c>
      <c r="K33" s="13">
        <v>89</v>
      </c>
      <c r="L33" s="13">
        <v>13</v>
      </c>
      <c r="M33" s="13">
        <v>72</v>
      </c>
      <c r="N33" s="13">
        <v>138</v>
      </c>
      <c r="O33" s="13">
        <v>127</v>
      </c>
      <c r="P33" s="13">
        <v>104</v>
      </c>
      <c r="Q33" s="12">
        <v>127</v>
      </c>
    </row>
    <row r="34" spans="1:17" x14ac:dyDescent="0.2">
      <c r="A34" s="18">
        <v>2003</v>
      </c>
      <c r="B34" s="13">
        <f t="shared" si="2"/>
        <v>2644</v>
      </c>
      <c r="C34" s="13">
        <f t="shared" si="3"/>
        <v>1448</v>
      </c>
      <c r="D34" s="13">
        <v>247</v>
      </c>
      <c r="E34" s="13">
        <v>178</v>
      </c>
      <c r="F34" s="13">
        <v>504</v>
      </c>
      <c r="G34" s="13">
        <v>111</v>
      </c>
      <c r="H34" s="13">
        <v>408</v>
      </c>
      <c r="I34" s="13"/>
      <c r="J34" s="13">
        <f t="shared" si="4"/>
        <v>1196</v>
      </c>
      <c r="K34" s="13">
        <v>180</v>
      </c>
      <c r="L34" s="13">
        <v>46</v>
      </c>
      <c r="M34" s="13">
        <v>160</v>
      </c>
      <c r="N34" s="13">
        <v>235</v>
      </c>
      <c r="O34" s="13">
        <v>202</v>
      </c>
      <c r="P34" s="13">
        <v>184</v>
      </c>
      <c r="Q34" s="12">
        <v>189</v>
      </c>
    </row>
    <row r="35" spans="1:17" x14ac:dyDescent="0.2">
      <c r="A35" s="18">
        <v>2004</v>
      </c>
      <c r="B35" s="13">
        <f t="shared" si="2"/>
        <v>2357</v>
      </c>
      <c r="C35" s="13">
        <f t="shared" si="3"/>
        <v>1527</v>
      </c>
      <c r="D35" s="13">
        <v>282</v>
      </c>
      <c r="E35" s="13">
        <v>236</v>
      </c>
      <c r="F35" s="13">
        <v>435</v>
      </c>
      <c r="G35" s="13">
        <v>126</v>
      </c>
      <c r="H35" s="13">
        <v>419</v>
      </c>
      <c r="I35" s="13">
        <v>29</v>
      </c>
      <c r="J35" s="13">
        <f t="shared" si="4"/>
        <v>830</v>
      </c>
      <c r="K35" s="13">
        <v>110</v>
      </c>
      <c r="L35" s="13">
        <v>27</v>
      </c>
      <c r="M35" s="13">
        <v>78</v>
      </c>
      <c r="N35" s="13">
        <v>162</v>
      </c>
      <c r="O35" s="13">
        <v>147</v>
      </c>
      <c r="P35" s="13">
        <v>126</v>
      </c>
      <c r="Q35" s="12">
        <v>180</v>
      </c>
    </row>
    <row r="36" spans="1:17" x14ac:dyDescent="0.2">
      <c r="A36" s="18">
        <v>2005</v>
      </c>
      <c r="B36" s="13">
        <f t="shared" si="2"/>
        <v>2131</v>
      </c>
      <c r="C36" s="13">
        <f t="shared" si="3"/>
        <v>1345</v>
      </c>
      <c r="D36" s="13">
        <v>235</v>
      </c>
      <c r="E36" s="13">
        <v>197</v>
      </c>
      <c r="F36" s="13">
        <v>434</v>
      </c>
      <c r="G36" s="13">
        <v>105</v>
      </c>
      <c r="H36" s="13">
        <v>344</v>
      </c>
      <c r="I36" s="13">
        <v>30</v>
      </c>
      <c r="J36" s="13">
        <f t="shared" si="4"/>
        <v>786</v>
      </c>
      <c r="K36" s="13">
        <v>118</v>
      </c>
      <c r="L36" s="13">
        <v>38</v>
      </c>
      <c r="M36" s="13">
        <v>122</v>
      </c>
      <c r="N36" s="13">
        <v>162</v>
      </c>
      <c r="O36" s="13">
        <v>128</v>
      </c>
      <c r="P36" s="13">
        <v>115</v>
      </c>
      <c r="Q36" s="12">
        <v>103</v>
      </c>
    </row>
    <row r="37" spans="1:17" x14ac:dyDescent="0.2">
      <c r="A37" s="18">
        <v>2006</v>
      </c>
      <c r="B37" s="13">
        <f t="shared" si="2"/>
        <v>2326</v>
      </c>
      <c r="C37" s="13">
        <f t="shared" si="3"/>
        <v>1350</v>
      </c>
      <c r="D37" s="13">
        <v>252</v>
      </c>
      <c r="E37" s="13">
        <v>190</v>
      </c>
      <c r="F37" s="13">
        <v>423</v>
      </c>
      <c r="G37" s="13">
        <v>147</v>
      </c>
      <c r="H37" s="13">
        <v>290</v>
      </c>
      <c r="I37" s="13">
        <v>48</v>
      </c>
      <c r="J37" s="13">
        <f t="shared" si="4"/>
        <v>976</v>
      </c>
      <c r="K37" s="13">
        <v>141</v>
      </c>
      <c r="L37" s="13">
        <v>23</v>
      </c>
      <c r="M37" s="13">
        <v>147</v>
      </c>
      <c r="N37" s="13">
        <v>184</v>
      </c>
      <c r="O37" s="13">
        <v>120</v>
      </c>
      <c r="P37" s="13">
        <v>171</v>
      </c>
      <c r="Q37" s="12">
        <v>190</v>
      </c>
    </row>
    <row r="38" spans="1:17" x14ac:dyDescent="0.2">
      <c r="A38" s="18">
        <v>2007</v>
      </c>
      <c r="B38" s="13">
        <f t="shared" si="2"/>
        <v>2307</v>
      </c>
      <c r="C38" s="13">
        <f t="shared" si="3"/>
        <v>1632</v>
      </c>
      <c r="D38" s="13">
        <v>441</v>
      </c>
      <c r="E38" s="13">
        <v>225</v>
      </c>
      <c r="F38" s="13">
        <v>402</v>
      </c>
      <c r="G38" s="13">
        <v>90</v>
      </c>
      <c r="H38" s="13">
        <v>420</v>
      </c>
      <c r="I38" s="13">
        <v>54</v>
      </c>
      <c r="J38" s="13">
        <f t="shared" si="4"/>
        <v>675</v>
      </c>
      <c r="K38" s="13">
        <v>86</v>
      </c>
      <c r="L38" s="13">
        <v>43</v>
      </c>
      <c r="M38" s="13">
        <v>113</v>
      </c>
      <c r="N38" s="13">
        <v>133</v>
      </c>
      <c r="O38" s="13">
        <v>98</v>
      </c>
      <c r="P38" s="13">
        <v>109</v>
      </c>
      <c r="Q38" s="12">
        <v>93</v>
      </c>
    </row>
    <row r="39" spans="1:17" x14ac:dyDescent="0.2">
      <c r="A39" s="18">
        <v>2008</v>
      </c>
      <c r="B39" s="13">
        <f t="shared" si="2"/>
        <v>2151</v>
      </c>
      <c r="C39" s="13">
        <f t="shared" si="3"/>
        <v>1561</v>
      </c>
      <c r="D39" s="13">
        <v>425</v>
      </c>
      <c r="E39" s="13">
        <v>249</v>
      </c>
      <c r="F39" s="13">
        <v>381</v>
      </c>
      <c r="G39" s="13">
        <v>121</v>
      </c>
      <c r="H39" s="13">
        <v>353</v>
      </c>
      <c r="I39" s="13">
        <v>32</v>
      </c>
      <c r="J39" s="13">
        <f t="shared" si="4"/>
        <v>590</v>
      </c>
      <c r="K39" s="13">
        <v>96</v>
      </c>
      <c r="L39" s="13">
        <v>17</v>
      </c>
      <c r="M39" s="13">
        <v>69</v>
      </c>
      <c r="N39" s="13">
        <v>117</v>
      </c>
      <c r="O39" s="13">
        <v>135</v>
      </c>
      <c r="P39" s="13">
        <v>70</v>
      </c>
      <c r="Q39" s="12">
        <v>86</v>
      </c>
    </row>
    <row r="40" spans="1:17" x14ac:dyDescent="0.2">
      <c r="A40" s="18">
        <v>2009</v>
      </c>
      <c r="B40" s="13">
        <f t="shared" si="2"/>
        <v>2357</v>
      </c>
      <c r="C40" s="13">
        <f t="shared" si="3"/>
        <v>1663</v>
      </c>
      <c r="D40" s="13">
        <v>535</v>
      </c>
      <c r="E40" s="13">
        <v>248</v>
      </c>
      <c r="F40" s="13">
        <v>358</v>
      </c>
      <c r="G40" s="13">
        <v>126</v>
      </c>
      <c r="H40" s="13">
        <v>325</v>
      </c>
      <c r="I40" s="13">
        <v>71</v>
      </c>
      <c r="J40" s="13">
        <f t="shared" si="4"/>
        <v>694</v>
      </c>
      <c r="K40" s="13">
        <v>113</v>
      </c>
      <c r="L40" s="13">
        <v>26</v>
      </c>
      <c r="M40" s="13">
        <v>103</v>
      </c>
      <c r="N40" s="13">
        <v>149</v>
      </c>
      <c r="O40" s="13">
        <v>134</v>
      </c>
      <c r="P40" s="13">
        <v>94</v>
      </c>
      <c r="Q40" s="12">
        <v>75</v>
      </c>
    </row>
    <row r="41" spans="1:17" x14ac:dyDescent="0.2">
      <c r="A41" s="18">
        <v>2010</v>
      </c>
      <c r="B41" s="13">
        <f t="shared" si="2"/>
        <v>2619</v>
      </c>
      <c r="C41" s="13">
        <f t="shared" si="3"/>
        <v>1763</v>
      </c>
      <c r="D41" s="13">
        <f>307+232</f>
        <v>539</v>
      </c>
      <c r="E41" s="13">
        <f>198+65</f>
        <v>263</v>
      </c>
      <c r="F41" s="13">
        <f>198+210</f>
        <v>408</v>
      </c>
      <c r="G41" s="13">
        <f>130+27</f>
        <v>157</v>
      </c>
      <c r="H41" s="13">
        <f>218+122</f>
        <v>340</v>
      </c>
      <c r="I41" s="13">
        <f>15+41</f>
        <v>56</v>
      </c>
      <c r="J41" s="13">
        <f t="shared" si="4"/>
        <v>856</v>
      </c>
      <c r="K41" s="13">
        <v>178</v>
      </c>
      <c r="L41" s="13">
        <v>33</v>
      </c>
      <c r="M41" s="13">
        <v>128</v>
      </c>
      <c r="N41" s="13">
        <v>122</v>
      </c>
      <c r="O41" s="13">
        <v>194</v>
      </c>
      <c r="P41" s="13">
        <v>121</v>
      </c>
      <c r="Q41" s="12">
        <v>80</v>
      </c>
    </row>
    <row r="42" spans="1:17" x14ac:dyDescent="0.2">
      <c r="A42" s="18">
        <v>2011</v>
      </c>
      <c r="B42" s="13">
        <f t="shared" si="2"/>
        <v>2418</v>
      </c>
      <c r="C42" s="13">
        <f t="shared" si="3"/>
        <v>1612</v>
      </c>
      <c r="D42" s="13">
        <v>521</v>
      </c>
      <c r="E42" s="13">
        <v>200</v>
      </c>
      <c r="F42" s="13">
        <v>406</v>
      </c>
      <c r="G42" s="13">
        <v>135</v>
      </c>
      <c r="H42" s="13">
        <v>301</v>
      </c>
      <c r="I42" s="13">
        <v>49</v>
      </c>
      <c r="J42" s="13">
        <f t="shared" si="4"/>
        <v>806</v>
      </c>
      <c r="K42" s="13">
        <v>150</v>
      </c>
      <c r="L42" s="13">
        <v>29</v>
      </c>
      <c r="M42" s="13">
        <v>106</v>
      </c>
      <c r="N42" s="13">
        <v>167</v>
      </c>
      <c r="O42" s="13">
        <v>145</v>
      </c>
      <c r="P42" s="13">
        <v>122</v>
      </c>
      <c r="Q42" s="12">
        <v>87</v>
      </c>
    </row>
    <row r="43" spans="1:17" x14ac:dyDescent="0.2">
      <c r="A43" s="18">
        <v>2012</v>
      </c>
      <c r="B43" s="13">
        <f t="shared" si="2"/>
        <v>2609</v>
      </c>
      <c r="C43" s="13">
        <f t="shared" si="3"/>
        <v>1676</v>
      </c>
      <c r="D43" s="13">
        <v>550</v>
      </c>
      <c r="E43" s="13">
        <v>239</v>
      </c>
      <c r="F43" s="13">
        <f>161+259</f>
        <v>420</v>
      </c>
      <c r="G43" s="13">
        <f>114+26</f>
        <v>140</v>
      </c>
      <c r="H43" s="13">
        <f>190+68</f>
        <v>258</v>
      </c>
      <c r="I43" s="13">
        <f>22+47</f>
        <v>69</v>
      </c>
      <c r="J43" s="13">
        <f t="shared" si="4"/>
        <v>933</v>
      </c>
      <c r="K43" s="13">
        <v>160</v>
      </c>
      <c r="L43" s="13">
        <v>29</v>
      </c>
      <c r="M43" s="13">
        <v>160</v>
      </c>
      <c r="N43" s="13">
        <v>141</v>
      </c>
      <c r="O43" s="13">
        <v>184</v>
      </c>
      <c r="P43" s="13">
        <v>160</v>
      </c>
      <c r="Q43" s="12">
        <v>99</v>
      </c>
    </row>
    <row r="44" spans="1:17" x14ac:dyDescent="0.2">
      <c r="A44" s="18">
        <v>2013</v>
      </c>
      <c r="B44" s="13">
        <f t="shared" si="2"/>
        <v>2931</v>
      </c>
      <c r="C44" s="13">
        <f t="shared" si="3"/>
        <v>1917</v>
      </c>
      <c r="D44" s="13">
        <v>524</v>
      </c>
      <c r="E44" s="13">
        <v>243</v>
      </c>
      <c r="F44" s="13">
        <v>602</v>
      </c>
      <c r="G44" s="13">
        <v>155</v>
      </c>
      <c r="H44" s="13">
        <v>326</v>
      </c>
      <c r="I44" s="13">
        <v>67</v>
      </c>
      <c r="J44" s="13">
        <f t="shared" si="4"/>
        <v>1014</v>
      </c>
      <c r="K44" s="13">
        <v>171</v>
      </c>
      <c r="L44" s="13">
        <v>56</v>
      </c>
      <c r="M44" s="13">
        <v>193</v>
      </c>
      <c r="N44" s="13">
        <v>150</v>
      </c>
      <c r="O44" s="13">
        <v>189</v>
      </c>
      <c r="P44" s="13">
        <v>164</v>
      </c>
      <c r="Q44" s="12">
        <v>91</v>
      </c>
    </row>
    <row r="45" spans="1:17" x14ac:dyDescent="0.2">
      <c r="A45" s="18">
        <v>2014</v>
      </c>
      <c r="B45" s="13">
        <f t="shared" si="2"/>
        <v>3065</v>
      </c>
      <c r="C45" s="13">
        <f t="shared" si="3"/>
        <v>2042</v>
      </c>
      <c r="D45" s="13">
        <v>553</v>
      </c>
      <c r="E45" s="13">
        <v>211</v>
      </c>
      <c r="F45" s="13">
        <v>713</v>
      </c>
      <c r="G45" s="13">
        <v>167</v>
      </c>
      <c r="H45" s="13">
        <v>315</v>
      </c>
      <c r="I45" s="13">
        <v>83</v>
      </c>
      <c r="J45" s="13">
        <f t="shared" si="4"/>
        <v>1023</v>
      </c>
      <c r="K45" s="13">
        <v>169</v>
      </c>
      <c r="L45" s="13">
        <v>46</v>
      </c>
      <c r="M45" s="13">
        <v>172</v>
      </c>
      <c r="N45" s="13">
        <v>116</v>
      </c>
      <c r="O45" s="13">
        <v>230</v>
      </c>
      <c r="P45" s="13">
        <v>159</v>
      </c>
      <c r="Q45" s="12">
        <v>131</v>
      </c>
    </row>
    <row r="46" spans="1:17" x14ac:dyDescent="0.2">
      <c r="A46" s="18">
        <v>2015</v>
      </c>
      <c r="B46" s="13">
        <f t="shared" si="2"/>
        <v>3175</v>
      </c>
      <c r="C46" s="13">
        <f t="shared" si="3"/>
        <v>2187</v>
      </c>
      <c r="D46" s="13">
        <f>307+303</f>
        <v>610</v>
      </c>
      <c r="E46" s="13">
        <f>185+65</f>
        <v>250</v>
      </c>
      <c r="F46" s="13">
        <f>264+454</f>
        <v>718</v>
      </c>
      <c r="G46" s="13">
        <f>150+26</f>
        <v>176</v>
      </c>
      <c r="H46" s="13">
        <f>227+95</f>
        <v>322</v>
      </c>
      <c r="I46" s="13">
        <f>27+84</f>
        <v>111</v>
      </c>
      <c r="J46" s="13">
        <f t="shared" si="4"/>
        <v>988</v>
      </c>
      <c r="K46" s="13">
        <f>94+88</f>
        <v>182</v>
      </c>
      <c r="L46" s="13">
        <f>23+40</f>
        <v>63</v>
      </c>
      <c r="M46" s="13">
        <f>81+70</f>
        <v>151</v>
      </c>
      <c r="N46" s="13">
        <f>62+36</f>
        <v>98</v>
      </c>
      <c r="O46" s="13">
        <f>117+110</f>
        <v>227</v>
      </c>
      <c r="P46" s="13">
        <f>82+79</f>
        <v>161</v>
      </c>
      <c r="Q46" s="12">
        <f>64+42</f>
        <v>106</v>
      </c>
    </row>
    <row r="47" spans="1:17" x14ac:dyDescent="0.2">
      <c r="A47" s="18">
        <v>2016</v>
      </c>
      <c r="B47" s="13">
        <f t="shared" si="2"/>
        <v>4007</v>
      </c>
      <c r="C47" s="13">
        <f t="shared" si="3"/>
        <v>2737</v>
      </c>
      <c r="D47" s="13">
        <f>363+406</f>
        <v>769</v>
      </c>
      <c r="E47" s="13">
        <f>231+79</f>
        <v>310</v>
      </c>
      <c r="F47" s="13">
        <f>336+548</f>
        <v>884</v>
      </c>
      <c r="G47" s="13">
        <f>213+58</f>
        <v>271</v>
      </c>
      <c r="H47" s="13">
        <f>280+124</f>
        <v>404</v>
      </c>
      <c r="I47" s="13">
        <f>34+65</f>
        <v>99</v>
      </c>
      <c r="J47" s="13">
        <f t="shared" si="4"/>
        <v>1270</v>
      </c>
      <c r="K47" s="13">
        <f>92+87</f>
        <v>179</v>
      </c>
      <c r="L47" s="13">
        <f>40+50</f>
        <v>90</v>
      </c>
      <c r="M47" s="13">
        <f>116+87</f>
        <v>203</v>
      </c>
      <c r="N47" s="13">
        <f>119+64</f>
        <v>183</v>
      </c>
      <c r="O47" s="13">
        <f>175+123</f>
        <v>298</v>
      </c>
      <c r="P47" s="13">
        <f>79+99</f>
        <v>178</v>
      </c>
      <c r="Q47" s="12">
        <f>79+60</f>
        <v>139</v>
      </c>
    </row>
    <row r="48" spans="1:17" x14ac:dyDescent="0.2">
      <c r="A48" s="18">
        <v>2017</v>
      </c>
      <c r="B48" s="13">
        <f t="shared" si="2"/>
        <v>3810</v>
      </c>
      <c r="C48" s="13">
        <f t="shared" si="3"/>
        <v>2519</v>
      </c>
      <c r="D48" s="13">
        <v>639</v>
      </c>
      <c r="E48" s="13">
        <v>269</v>
      </c>
      <c r="F48" s="13">
        <v>841</v>
      </c>
      <c r="G48" s="13">
        <v>226</v>
      </c>
      <c r="H48" s="13">
        <v>377</v>
      </c>
      <c r="I48" s="13">
        <v>167</v>
      </c>
      <c r="J48" s="13">
        <f t="shared" si="4"/>
        <v>1291</v>
      </c>
      <c r="K48" s="13">
        <v>174</v>
      </c>
      <c r="L48" s="13">
        <v>85</v>
      </c>
      <c r="M48" s="13">
        <v>240</v>
      </c>
      <c r="N48" s="13">
        <v>112</v>
      </c>
      <c r="O48" s="13">
        <v>316</v>
      </c>
      <c r="P48" s="13">
        <v>195</v>
      </c>
      <c r="Q48" s="12">
        <v>169</v>
      </c>
    </row>
    <row r="49" spans="1:17" x14ac:dyDescent="0.2">
      <c r="A49" s="18">
        <v>2018</v>
      </c>
      <c r="B49" s="13">
        <f t="shared" ref="B49:B50" si="5">C49+J49</f>
        <v>3936</v>
      </c>
      <c r="C49" s="13">
        <f t="shared" ref="C49:C50" si="6">SUM(D49:I49)</f>
        <v>2510</v>
      </c>
      <c r="D49" s="13">
        <v>663</v>
      </c>
      <c r="E49" s="13">
        <v>264</v>
      </c>
      <c r="F49" s="13">
        <v>785</v>
      </c>
      <c r="G49" s="13">
        <v>306</v>
      </c>
      <c r="H49" s="13">
        <v>331</v>
      </c>
      <c r="I49" s="13">
        <v>161</v>
      </c>
      <c r="J49" s="13">
        <f t="shared" si="4"/>
        <v>1426</v>
      </c>
      <c r="K49" s="13">
        <v>211</v>
      </c>
      <c r="L49" s="13">
        <v>78</v>
      </c>
      <c r="M49" s="13">
        <v>199</v>
      </c>
      <c r="N49" s="13">
        <v>142</v>
      </c>
      <c r="O49" s="13">
        <v>347</v>
      </c>
      <c r="P49" s="13">
        <v>287</v>
      </c>
      <c r="Q49" s="12">
        <v>162</v>
      </c>
    </row>
    <row r="50" spans="1:17" x14ac:dyDescent="0.2">
      <c r="A50" s="18">
        <v>2019</v>
      </c>
      <c r="B50" s="13">
        <f t="shared" si="5"/>
        <v>4123</v>
      </c>
      <c r="C50" s="13">
        <f t="shared" si="6"/>
        <v>2585</v>
      </c>
      <c r="D50" s="13">
        <v>780</v>
      </c>
      <c r="E50" s="13">
        <v>178</v>
      </c>
      <c r="F50" s="13">
        <v>878</v>
      </c>
      <c r="G50" s="13">
        <v>315</v>
      </c>
      <c r="H50" s="13">
        <v>324</v>
      </c>
      <c r="I50" s="13">
        <v>110</v>
      </c>
      <c r="J50" s="13">
        <f t="shared" si="4"/>
        <v>1538</v>
      </c>
      <c r="K50" s="13">
        <v>199</v>
      </c>
      <c r="L50" s="13">
        <v>62</v>
      </c>
      <c r="M50" s="13">
        <v>228</v>
      </c>
      <c r="N50" s="13">
        <v>145</v>
      </c>
      <c r="O50" s="13">
        <v>445</v>
      </c>
      <c r="P50" s="13">
        <v>260</v>
      </c>
      <c r="Q50" s="12">
        <v>199</v>
      </c>
    </row>
    <row r="51" spans="1:17" x14ac:dyDescent="0.2">
      <c r="A51" s="18">
        <v>2020</v>
      </c>
      <c r="B51" s="13">
        <f t="shared" ref="B51:B54" si="7">C51+J51</f>
        <v>3038</v>
      </c>
      <c r="C51" s="13">
        <f t="shared" ref="C51" si="8">SUM(D51:I51)</f>
        <v>1930</v>
      </c>
      <c r="D51" s="13">
        <v>542</v>
      </c>
      <c r="E51" s="13">
        <v>174</v>
      </c>
      <c r="F51" s="13">
        <v>627</v>
      </c>
      <c r="G51" s="13">
        <v>220</v>
      </c>
      <c r="H51" s="13">
        <v>259</v>
      </c>
      <c r="I51" s="13">
        <v>108</v>
      </c>
      <c r="J51" s="13">
        <f t="shared" ref="J51" si="9">SUM(K51:Q51)</f>
        <v>1108</v>
      </c>
      <c r="K51" s="13">
        <v>163</v>
      </c>
      <c r="L51" s="13">
        <v>36</v>
      </c>
      <c r="M51" s="13">
        <v>170</v>
      </c>
      <c r="N51" s="13">
        <v>134</v>
      </c>
      <c r="O51" s="13">
        <v>237</v>
      </c>
      <c r="P51" s="13">
        <v>191</v>
      </c>
      <c r="Q51" s="12">
        <v>177</v>
      </c>
    </row>
    <row r="52" spans="1:17" x14ac:dyDescent="0.2">
      <c r="A52" s="18">
        <v>2021</v>
      </c>
      <c r="B52" s="13">
        <f t="shared" si="7"/>
        <v>5172</v>
      </c>
      <c r="C52" s="13">
        <f t="shared" ref="C52:C53" si="10">SUM(D52:I52)</f>
        <v>3190</v>
      </c>
      <c r="D52" s="13">
        <v>884</v>
      </c>
      <c r="E52" s="13">
        <v>357</v>
      </c>
      <c r="F52" s="13">
        <v>974</v>
      </c>
      <c r="G52" s="13">
        <v>328</v>
      </c>
      <c r="H52" s="13">
        <v>450</v>
      </c>
      <c r="I52" s="13">
        <v>197</v>
      </c>
      <c r="J52" s="13">
        <f>SUM(K52:Q52)</f>
        <v>1982</v>
      </c>
      <c r="K52" s="13">
        <v>248</v>
      </c>
      <c r="L52" s="13">
        <v>76</v>
      </c>
      <c r="M52" s="13">
        <v>254</v>
      </c>
      <c r="N52" s="13">
        <v>205</v>
      </c>
      <c r="O52" s="13">
        <v>530</v>
      </c>
      <c r="P52" s="13">
        <v>366</v>
      </c>
      <c r="Q52" s="12">
        <v>303</v>
      </c>
    </row>
    <row r="53" spans="1:17" x14ac:dyDescent="0.2">
      <c r="A53" s="23">
        <v>2022</v>
      </c>
      <c r="B53" s="24">
        <f t="shared" si="7"/>
        <v>5065</v>
      </c>
      <c r="C53" s="24">
        <f t="shared" si="10"/>
        <v>3346</v>
      </c>
      <c r="D53" s="25">
        <v>790</v>
      </c>
      <c r="E53" s="25">
        <v>300</v>
      </c>
      <c r="F53" s="24">
        <v>1148</v>
      </c>
      <c r="G53" s="25">
        <v>392</v>
      </c>
      <c r="H53" s="25">
        <v>513</v>
      </c>
      <c r="I53" s="25">
        <v>203</v>
      </c>
      <c r="J53" s="24">
        <f>SUM(K53:Q53)</f>
        <v>1719</v>
      </c>
      <c r="K53" s="25">
        <v>213</v>
      </c>
      <c r="L53" s="25">
        <v>49</v>
      </c>
      <c r="M53" s="25">
        <v>199</v>
      </c>
      <c r="N53" s="25">
        <v>174</v>
      </c>
      <c r="O53" s="25">
        <v>502</v>
      </c>
      <c r="P53" s="25">
        <v>340</v>
      </c>
      <c r="Q53" s="22">
        <v>242</v>
      </c>
    </row>
    <row r="54" spans="1:17" x14ac:dyDescent="0.2">
      <c r="A54" s="18">
        <v>2023</v>
      </c>
      <c r="B54" s="13">
        <f t="shared" si="7"/>
        <v>5137</v>
      </c>
      <c r="C54" s="13">
        <f>SUM(D54:I54)</f>
        <v>3387</v>
      </c>
      <c r="D54" s="10">
        <v>701</v>
      </c>
      <c r="E54" s="10">
        <v>295</v>
      </c>
      <c r="F54" s="13">
        <v>1173</v>
      </c>
      <c r="G54" s="10">
        <v>459</v>
      </c>
      <c r="H54" s="10">
        <v>520</v>
      </c>
      <c r="I54" s="10">
        <v>239</v>
      </c>
      <c r="J54" s="13">
        <f>SUM(K54:Q54)</f>
        <v>1750</v>
      </c>
      <c r="K54" s="10">
        <v>231</v>
      </c>
      <c r="L54" s="10">
        <v>61</v>
      </c>
      <c r="M54" s="10">
        <v>223</v>
      </c>
      <c r="N54" s="10">
        <v>180</v>
      </c>
      <c r="O54" s="10">
        <v>406</v>
      </c>
      <c r="P54" s="10">
        <v>341</v>
      </c>
      <c r="Q54" s="11">
        <v>308</v>
      </c>
    </row>
    <row r="55" spans="1:17" x14ac:dyDescent="0.2">
      <c r="A55" s="18">
        <v>2024</v>
      </c>
      <c r="B55" s="13">
        <f>C55+J55</f>
        <v>5822</v>
      </c>
      <c r="C55" s="13">
        <f>SUM(D55:I55)</f>
        <v>3748</v>
      </c>
      <c r="D55" s="10">
        <v>772</v>
      </c>
      <c r="E55" s="10">
        <v>333</v>
      </c>
      <c r="F55" s="13">
        <v>1345</v>
      </c>
      <c r="G55" s="10">
        <v>498</v>
      </c>
      <c r="H55" s="10">
        <v>556</v>
      </c>
      <c r="I55" s="10">
        <v>244</v>
      </c>
      <c r="J55" s="13">
        <f>SUM(K55:Q55)</f>
        <v>2074</v>
      </c>
      <c r="K55" s="10">
        <v>247</v>
      </c>
      <c r="L55" s="10">
        <v>77</v>
      </c>
      <c r="M55" s="10">
        <v>283</v>
      </c>
      <c r="N55" s="10">
        <v>171</v>
      </c>
      <c r="O55" s="10">
        <v>482</v>
      </c>
      <c r="P55" s="10">
        <v>445</v>
      </c>
      <c r="Q55" s="11">
        <v>369</v>
      </c>
    </row>
    <row r="56" spans="1:17" x14ac:dyDescent="0.2">
      <c r="A56" s="31">
        <v>2025</v>
      </c>
      <c r="B56" s="33">
        <f>C56+J56</f>
        <v>5202</v>
      </c>
      <c r="C56" s="33">
        <f>SUM(D56:I56)</f>
        <v>3512</v>
      </c>
      <c r="D56" s="15">
        <v>708</v>
      </c>
      <c r="E56" s="14">
        <v>300</v>
      </c>
      <c r="F56" s="32">
        <v>1125</v>
      </c>
      <c r="G56" s="14">
        <v>432</v>
      </c>
      <c r="H56" s="15">
        <v>670</v>
      </c>
      <c r="I56" s="15">
        <v>277</v>
      </c>
      <c r="J56" s="33">
        <f>SUM(K56:Q56)</f>
        <v>1690</v>
      </c>
      <c r="K56" s="14">
        <v>230</v>
      </c>
      <c r="L56" s="15">
        <v>93</v>
      </c>
      <c r="M56" s="15">
        <v>204</v>
      </c>
      <c r="N56" s="14">
        <v>203</v>
      </c>
      <c r="O56" s="14">
        <v>380</v>
      </c>
      <c r="P56" s="15">
        <v>317</v>
      </c>
      <c r="Q56" s="15">
        <v>263</v>
      </c>
    </row>
    <row r="57" spans="1:17" x14ac:dyDescent="0.2">
      <c r="A57" s="30" t="s">
        <v>23</v>
      </c>
      <c r="B57" s="2"/>
    </row>
    <row r="58" spans="1:17" x14ac:dyDescent="0.2">
      <c r="B58" s="2"/>
    </row>
    <row r="60" spans="1:17" x14ac:dyDescent="0.2">
      <c r="B60" s="2"/>
    </row>
    <row r="62" spans="1:17" x14ac:dyDescent="0.2">
      <c r="J62" s="2" t="s">
        <v>24</v>
      </c>
      <c r="K62" s="2"/>
      <c r="L62" s="2"/>
      <c r="M62" s="2"/>
      <c r="N62" s="2"/>
      <c r="O62" s="2"/>
      <c r="P62" s="2"/>
      <c r="Q62" s="2"/>
    </row>
  </sheetData>
  <mergeCells count="8">
    <mergeCell ref="A1:Q1"/>
    <mergeCell ref="A2:Q2"/>
    <mergeCell ref="C6:I6"/>
    <mergeCell ref="J6:Q6"/>
    <mergeCell ref="B4:Q4"/>
    <mergeCell ref="A4:A7"/>
    <mergeCell ref="B5:B7"/>
    <mergeCell ref="C5:Q5"/>
  </mergeCells>
  <printOptions horizontalCentered="1"/>
  <pageMargins left="0.39370078740157483" right="0.39370078740157483" top="0.78740157480314965" bottom="0.39370078740157483" header="0" footer="0"/>
  <pageSetup scale="51" orientation="landscape" r:id="rId1"/>
  <headerFooter alignWithMargins="0"/>
  <rowBreaks count="1" manualBreakCount="1">
    <brk id="57" max="16" man="1"/>
  </rowBreaks>
  <ignoredErrors>
    <ignoredError sqref="J1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63F1AC4F304B42B3941098A75A78F0" ma:contentTypeVersion="12" ma:contentTypeDescription="Crear nuevo documento." ma:contentTypeScope="" ma:versionID="ad5ac769170b1b2287ecc0cdea645ad5">
  <xsd:schema xmlns:xsd="http://www.w3.org/2001/XMLSchema" xmlns:xs="http://www.w3.org/2001/XMLSchema" xmlns:p="http://schemas.microsoft.com/office/2006/metadata/properties" xmlns:ns2="62f58b04-9c33-490c-ba7e-c6fd6f91e41a" xmlns:ns3="2e95bf99-24e0-4882-8195-e9d4d8693026" targetNamespace="http://schemas.microsoft.com/office/2006/metadata/properties" ma:root="true" ma:fieldsID="d474044de040d5291ed1ad61d1ffa8b4" ns2:_="" ns3:_="">
    <xsd:import namespace="62f58b04-9c33-490c-ba7e-c6fd6f91e41a"/>
    <xsd:import namespace="2e95bf99-24e0-4882-8195-e9d4d8693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8b04-9c33-490c-ba7e-c6fd6f91e4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5bf99-24e0-4882-8195-e9d4d869302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049B5B-949E-4020-8B1D-0A9910D165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E871B8-0AFA-4EB4-B183-CDA80058621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62f58b04-9c33-490c-ba7e-c6fd6f91e41a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2e95bf99-24e0-4882-8195-e9d4d869302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73D0349-A81B-4230-9047-734C28528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58b04-9c33-490c-ba7e-c6fd6f91e41a"/>
    <ds:schemaRef ds:uri="2e95bf99-24e0-4882-8195-e9d4d8693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Graduados</vt:lpstr>
      <vt:lpstr>Graduados!Área_de_impresión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2026-05-21T15:38:17Z</cp:lastPrinted>
  <dcterms:created xsi:type="dcterms:W3CDTF">2018-04-19T16:39:52Z</dcterms:created>
  <dcterms:modified xsi:type="dcterms:W3CDTF">2026-05-21T15:58:32Z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0x0101000563F1AC4F304B42B3941098A75A78F0</vt:lpwstr>
  </property>
</Properties>
</file>