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545"/>
  </bookViews>
  <sheets>
    <sheet name="EJEC PRESUPUESTARIA ENERO" sheetId="1" r:id="rId1"/>
  </sheets>
  <externalReferences>
    <externalReference r:id="rId2"/>
  </externalReferences>
  <definedNames>
    <definedName name="_xlnm._FilterDatabase" localSheetId="0" hidden="1">'EJEC PRESUPUESTARIA ENERO'!$A$6:$N$146</definedName>
    <definedName name="_xlnm.Print_Area" localSheetId="0">'EJEC PRESUPUESTARIA ENERO'!$A$1:$P$146</definedName>
    <definedName name="_xlnm.Print_Titles" localSheetId="0">'EJEC PRESUPUESTARIA ENERO'!$1:$8</definedName>
  </definedNames>
  <calcPr calcId="145621"/>
</workbook>
</file>

<file path=xl/calcChain.xml><?xml version="1.0" encoding="utf-8"?>
<calcChain xmlns="http://schemas.openxmlformats.org/spreadsheetml/2006/main">
  <c r="D119" i="1" l="1"/>
  <c r="E119" i="1"/>
  <c r="F119" i="1"/>
  <c r="G119" i="1"/>
  <c r="B119" i="1"/>
  <c r="C119" i="1"/>
  <c r="K119" i="1" l="1"/>
  <c r="K95" i="1"/>
  <c r="J95" i="1"/>
  <c r="C95" i="1"/>
  <c r="D95" i="1"/>
  <c r="E95" i="1"/>
  <c r="F95" i="1"/>
  <c r="G95" i="1"/>
  <c r="B95" i="1"/>
  <c r="O96" i="1"/>
  <c r="M96" i="1"/>
  <c r="L96" i="1"/>
  <c r="N96" i="1" s="1"/>
  <c r="H96" i="1"/>
  <c r="I96" i="1" s="1"/>
  <c r="K70" i="1"/>
  <c r="J70" i="1"/>
  <c r="C70" i="1"/>
  <c r="D70" i="1"/>
  <c r="E70" i="1"/>
  <c r="F70" i="1"/>
  <c r="G70" i="1"/>
  <c r="B70" i="1"/>
  <c r="O71" i="1"/>
  <c r="M71" i="1"/>
  <c r="L71" i="1"/>
  <c r="P71" i="1" s="1"/>
  <c r="H71" i="1"/>
  <c r="I71" i="1" s="1"/>
  <c r="N71" i="1" l="1"/>
  <c r="P96" i="1"/>
  <c r="P136" i="1"/>
  <c r="P137" i="1"/>
  <c r="P138" i="1"/>
  <c r="P135" i="1"/>
  <c r="O145" i="1"/>
  <c r="O143" i="1"/>
  <c r="O141" i="1"/>
  <c r="O136" i="1"/>
  <c r="O137" i="1"/>
  <c r="O138" i="1"/>
  <c r="O135" i="1"/>
  <c r="O129" i="1"/>
  <c r="O130" i="1"/>
  <c r="O131" i="1"/>
  <c r="O132" i="1"/>
  <c r="O133" i="1"/>
  <c r="O128" i="1"/>
  <c r="O121" i="1"/>
  <c r="O122" i="1"/>
  <c r="O123" i="1"/>
  <c r="O124" i="1"/>
  <c r="O125" i="1"/>
  <c r="O126" i="1"/>
  <c r="O120" i="1"/>
  <c r="O113" i="1"/>
  <c r="O114" i="1"/>
  <c r="O115" i="1"/>
  <c r="O116" i="1"/>
  <c r="O117" i="1"/>
  <c r="O112" i="1"/>
  <c r="O108" i="1"/>
  <c r="O109" i="1"/>
  <c r="O110" i="1"/>
  <c r="O107" i="1"/>
  <c r="O105" i="1"/>
  <c r="O102" i="1"/>
  <c r="O103" i="1"/>
  <c r="O104" i="1"/>
  <c r="O101" i="1"/>
  <c r="O98" i="1"/>
  <c r="O99" i="1"/>
  <c r="O97" i="1"/>
  <c r="O93" i="1"/>
  <c r="O94" i="1"/>
  <c r="O92" i="1"/>
  <c r="O89" i="1"/>
  <c r="O90" i="1"/>
  <c r="O88" i="1"/>
  <c r="O84" i="1"/>
  <c r="O85" i="1"/>
  <c r="O86" i="1"/>
  <c r="O83" i="1"/>
  <c r="O81" i="1"/>
  <c r="O80" i="1"/>
  <c r="O73" i="1"/>
  <c r="O74" i="1"/>
  <c r="O75" i="1"/>
  <c r="O76" i="1"/>
  <c r="O77" i="1"/>
  <c r="O72" i="1"/>
  <c r="O67" i="1"/>
  <c r="O68" i="1"/>
  <c r="O69" i="1"/>
  <c r="O66" i="1"/>
  <c r="O64" i="1"/>
  <c r="O61" i="1"/>
  <c r="O62" i="1"/>
  <c r="O60" i="1"/>
  <c r="O56" i="1"/>
  <c r="O57" i="1"/>
  <c r="O58" i="1"/>
  <c r="O55" i="1"/>
  <c r="O52" i="1"/>
  <c r="O53" i="1"/>
  <c r="O51" i="1"/>
  <c r="O49" i="1"/>
  <c r="O48" i="1"/>
  <c r="O40" i="1"/>
  <c r="O41" i="1"/>
  <c r="O42" i="1"/>
  <c r="O43" i="1"/>
  <c r="O44" i="1"/>
  <c r="O45" i="1"/>
  <c r="O39" i="1"/>
  <c r="O36" i="1"/>
  <c r="O37" i="1"/>
  <c r="O35" i="1"/>
  <c r="O29" i="1"/>
  <c r="O30" i="1"/>
  <c r="O31" i="1"/>
  <c r="O32" i="1"/>
  <c r="O28" i="1"/>
  <c r="O24" i="1"/>
  <c r="O25" i="1"/>
  <c r="O26" i="1"/>
  <c r="O23" i="1"/>
  <c r="O21" i="1"/>
  <c r="O19" i="1"/>
  <c r="O17" i="1"/>
  <c r="O14" i="1"/>
  <c r="O15" i="1"/>
  <c r="O13" i="1"/>
  <c r="L93" i="1"/>
  <c r="N93" i="1" s="1"/>
  <c r="L94" i="1"/>
  <c r="P94" i="1" s="1"/>
  <c r="L92" i="1"/>
  <c r="P92" i="1" s="1"/>
  <c r="L145" i="1"/>
  <c r="P145" i="1" s="1"/>
  <c r="L143" i="1"/>
  <c r="P143" i="1" s="1"/>
  <c r="L141" i="1"/>
  <c r="P141" i="1" s="1"/>
  <c r="L136" i="1"/>
  <c r="L137" i="1"/>
  <c r="L138" i="1"/>
  <c r="L135" i="1"/>
  <c r="L129" i="1"/>
  <c r="P129" i="1" s="1"/>
  <c r="L130" i="1"/>
  <c r="N130" i="1" s="1"/>
  <c r="L131" i="1"/>
  <c r="P131" i="1" s="1"/>
  <c r="L132" i="1"/>
  <c r="P132" i="1" s="1"/>
  <c r="L133" i="1"/>
  <c r="P133" i="1" s="1"/>
  <c r="L128" i="1"/>
  <c r="N128" i="1" s="1"/>
  <c r="L121" i="1"/>
  <c r="P121" i="1" s="1"/>
  <c r="L122" i="1"/>
  <c r="P122" i="1" s="1"/>
  <c r="L123" i="1"/>
  <c r="N123" i="1" s="1"/>
  <c r="L124" i="1"/>
  <c r="N124" i="1" s="1"/>
  <c r="L125" i="1"/>
  <c r="P125" i="1" s="1"/>
  <c r="L126" i="1"/>
  <c r="P126" i="1" s="1"/>
  <c r="L120" i="1"/>
  <c r="P120" i="1" s="1"/>
  <c r="L113" i="1"/>
  <c r="P113" i="1" s="1"/>
  <c r="L114" i="1"/>
  <c r="N114" i="1" s="1"/>
  <c r="L115" i="1"/>
  <c r="N115" i="1" s="1"/>
  <c r="L116" i="1"/>
  <c r="N116" i="1" s="1"/>
  <c r="L117" i="1"/>
  <c r="P117" i="1" s="1"/>
  <c r="L112" i="1"/>
  <c r="L110" i="1"/>
  <c r="N110" i="1" s="1"/>
  <c r="L108" i="1"/>
  <c r="P108" i="1" s="1"/>
  <c r="L109" i="1"/>
  <c r="P109" i="1" s="1"/>
  <c r="L107" i="1"/>
  <c r="N107" i="1" s="1"/>
  <c r="L102" i="1"/>
  <c r="P102" i="1" s="1"/>
  <c r="L103" i="1"/>
  <c r="P103" i="1" s="1"/>
  <c r="L104" i="1"/>
  <c r="N104" i="1" s="1"/>
  <c r="L105" i="1"/>
  <c r="N105" i="1" s="1"/>
  <c r="L101" i="1"/>
  <c r="P101" i="1" s="1"/>
  <c r="L98" i="1"/>
  <c r="P98" i="1" s="1"/>
  <c r="L99" i="1"/>
  <c r="P99" i="1" s="1"/>
  <c r="L97" i="1"/>
  <c r="P97" i="1" s="1"/>
  <c r="L89" i="1"/>
  <c r="N89" i="1" s="1"/>
  <c r="L90" i="1"/>
  <c r="P90" i="1" s="1"/>
  <c r="L88" i="1"/>
  <c r="N88" i="1" s="1"/>
  <c r="L84" i="1"/>
  <c r="P84" i="1" s="1"/>
  <c r="L85" i="1"/>
  <c r="N85" i="1" s="1"/>
  <c r="L86" i="1"/>
  <c r="N86" i="1" s="1"/>
  <c r="L83" i="1"/>
  <c r="P83" i="1" s="1"/>
  <c r="L81" i="1"/>
  <c r="P81" i="1" s="1"/>
  <c r="L80" i="1"/>
  <c r="P80" i="1" s="1"/>
  <c r="L73" i="1"/>
  <c r="N73" i="1" s="1"/>
  <c r="L74" i="1"/>
  <c r="P74" i="1" s="1"/>
  <c r="L75" i="1"/>
  <c r="N75" i="1" s="1"/>
  <c r="L76" i="1"/>
  <c r="N76" i="1" s="1"/>
  <c r="L77" i="1"/>
  <c r="P77" i="1" s="1"/>
  <c r="L72" i="1"/>
  <c r="P72" i="1" s="1"/>
  <c r="L67" i="1"/>
  <c r="N67" i="1" s="1"/>
  <c r="L68" i="1"/>
  <c r="P68" i="1" s="1"/>
  <c r="L69" i="1"/>
  <c r="N69" i="1" s="1"/>
  <c r="L66" i="1"/>
  <c r="P66" i="1" s="1"/>
  <c r="L64" i="1"/>
  <c r="P64" i="1" s="1"/>
  <c r="L61" i="1"/>
  <c r="P61" i="1" s="1"/>
  <c r="L62" i="1"/>
  <c r="N62" i="1" s="1"/>
  <c r="L60" i="1"/>
  <c r="P60" i="1" s="1"/>
  <c r="L56" i="1"/>
  <c r="P56" i="1" s="1"/>
  <c r="L57" i="1"/>
  <c r="P57" i="1" s="1"/>
  <c r="L58" i="1"/>
  <c r="N58" i="1" s="1"/>
  <c r="L55" i="1"/>
  <c r="N55" i="1" s="1"/>
  <c r="L52" i="1"/>
  <c r="N52" i="1" s="1"/>
  <c r="L53" i="1"/>
  <c r="P53" i="1" s="1"/>
  <c r="L51" i="1"/>
  <c r="P51" i="1" s="1"/>
  <c r="L49" i="1"/>
  <c r="P49" i="1" s="1"/>
  <c r="L48" i="1"/>
  <c r="N48" i="1" s="1"/>
  <c r="L40" i="1"/>
  <c r="P40" i="1" s="1"/>
  <c r="L41" i="1"/>
  <c r="N41" i="1" s="1"/>
  <c r="L42" i="1"/>
  <c r="N42" i="1" s="1"/>
  <c r="L43" i="1"/>
  <c r="N43" i="1" s="1"/>
  <c r="L44" i="1"/>
  <c r="P44" i="1" s="1"/>
  <c r="L45" i="1"/>
  <c r="P45" i="1" s="1"/>
  <c r="L39" i="1"/>
  <c r="P39" i="1" s="1"/>
  <c r="L36" i="1"/>
  <c r="P36" i="1" s="1"/>
  <c r="L37" i="1"/>
  <c r="P37" i="1" s="1"/>
  <c r="L35" i="1"/>
  <c r="P35" i="1" s="1"/>
  <c r="L29" i="1"/>
  <c r="P29" i="1" s="1"/>
  <c r="L30" i="1"/>
  <c r="P30" i="1" s="1"/>
  <c r="L31" i="1"/>
  <c r="N31" i="1" s="1"/>
  <c r="L32" i="1"/>
  <c r="N32" i="1" s="1"/>
  <c r="L28" i="1"/>
  <c r="P28" i="1" s="1"/>
  <c r="L24" i="1"/>
  <c r="N24" i="1" s="1"/>
  <c r="L25" i="1"/>
  <c r="P25" i="1" s="1"/>
  <c r="L26" i="1"/>
  <c r="N26" i="1" s="1"/>
  <c r="L23" i="1"/>
  <c r="P23" i="1" s="1"/>
  <c r="L21" i="1"/>
  <c r="P21" i="1" s="1"/>
  <c r="L19" i="1"/>
  <c r="P19" i="1" s="1"/>
  <c r="L17" i="1"/>
  <c r="N17" i="1" s="1"/>
  <c r="L14" i="1"/>
  <c r="P14" i="1" s="1"/>
  <c r="L15" i="1"/>
  <c r="P15" i="1" s="1"/>
  <c r="L13" i="1"/>
  <c r="N13" i="1" s="1"/>
  <c r="H145" i="1"/>
  <c r="I145" i="1" s="1"/>
  <c r="H143" i="1"/>
  <c r="I143" i="1" s="1"/>
  <c r="H141" i="1"/>
  <c r="H136" i="1"/>
  <c r="H137" i="1"/>
  <c r="H138" i="1"/>
  <c r="H135" i="1"/>
  <c r="H129" i="1"/>
  <c r="I129" i="1" s="1"/>
  <c r="H130" i="1"/>
  <c r="I130" i="1" s="1"/>
  <c r="H131" i="1"/>
  <c r="I131" i="1" s="1"/>
  <c r="H132" i="1"/>
  <c r="I132" i="1" s="1"/>
  <c r="H133" i="1"/>
  <c r="I133" i="1" s="1"/>
  <c r="H128" i="1"/>
  <c r="H121" i="1"/>
  <c r="H122" i="1"/>
  <c r="H123" i="1"/>
  <c r="I123" i="1" s="1"/>
  <c r="H124" i="1"/>
  <c r="I124" i="1" s="1"/>
  <c r="H125" i="1"/>
  <c r="H126" i="1"/>
  <c r="I126" i="1" s="1"/>
  <c r="H120" i="1"/>
  <c r="H119" i="1" s="1"/>
  <c r="H113" i="1"/>
  <c r="H114" i="1"/>
  <c r="I114" i="1" s="1"/>
  <c r="H115" i="1"/>
  <c r="I115" i="1" s="1"/>
  <c r="H116" i="1"/>
  <c r="I116" i="1" s="1"/>
  <c r="H117" i="1"/>
  <c r="I117" i="1" s="1"/>
  <c r="H112" i="1"/>
  <c r="I112" i="1" s="1"/>
  <c r="H108" i="1"/>
  <c r="H109" i="1"/>
  <c r="H110" i="1"/>
  <c r="I110" i="1" s="1"/>
  <c r="H107" i="1"/>
  <c r="I107" i="1" s="1"/>
  <c r="H102" i="1"/>
  <c r="I102" i="1" s="1"/>
  <c r="H103" i="1"/>
  <c r="H104" i="1"/>
  <c r="I104" i="1" s="1"/>
  <c r="H105" i="1"/>
  <c r="I105" i="1" s="1"/>
  <c r="H101" i="1"/>
  <c r="I101" i="1" s="1"/>
  <c r="H98" i="1"/>
  <c r="I98" i="1" s="1"/>
  <c r="H99" i="1"/>
  <c r="H97" i="1"/>
  <c r="H93" i="1"/>
  <c r="I93" i="1" s="1"/>
  <c r="H94" i="1"/>
  <c r="I94" i="1" s="1"/>
  <c r="H92" i="1"/>
  <c r="I92" i="1" s="1"/>
  <c r="H89" i="1"/>
  <c r="I89" i="1" s="1"/>
  <c r="H90" i="1"/>
  <c r="I90" i="1" s="1"/>
  <c r="H88" i="1"/>
  <c r="I88" i="1" s="1"/>
  <c r="H84" i="1"/>
  <c r="I84" i="1" s="1"/>
  <c r="H85" i="1"/>
  <c r="I85" i="1" s="1"/>
  <c r="H86" i="1"/>
  <c r="I86" i="1" s="1"/>
  <c r="H83" i="1"/>
  <c r="H81" i="1"/>
  <c r="H80" i="1"/>
  <c r="I80" i="1" s="1"/>
  <c r="H73" i="1"/>
  <c r="I73" i="1" s="1"/>
  <c r="H74" i="1"/>
  <c r="I74" i="1" s="1"/>
  <c r="H75" i="1"/>
  <c r="I75" i="1" s="1"/>
  <c r="H76" i="1"/>
  <c r="I76" i="1" s="1"/>
  <c r="H77" i="1"/>
  <c r="I77" i="1" s="1"/>
  <c r="H72" i="1"/>
  <c r="I72" i="1" s="1"/>
  <c r="H67" i="1"/>
  <c r="I67" i="1" s="1"/>
  <c r="H68" i="1"/>
  <c r="H69" i="1"/>
  <c r="I69" i="1" s="1"/>
  <c r="H66" i="1"/>
  <c r="I66" i="1" s="1"/>
  <c r="H64" i="1"/>
  <c r="I64" i="1" s="1"/>
  <c r="H61" i="1"/>
  <c r="I61" i="1" s="1"/>
  <c r="H62" i="1"/>
  <c r="I62" i="1" s="1"/>
  <c r="H60" i="1"/>
  <c r="I60" i="1" s="1"/>
  <c r="H56" i="1"/>
  <c r="I56" i="1" s="1"/>
  <c r="H57" i="1"/>
  <c r="I57" i="1" s="1"/>
  <c r="H58" i="1"/>
  <c r="I58" i="1" s="1"/>
  <c r="H55" i="1"/>
  <c r="I55" i="1" s="1"/>
  <c r="H52" i="1"/>
  <c r="H53" i="1"/>
  <c r="H51" i="1"/>
  <c r="I51" i="1" s="1"/>
  <c r="H49" i="1"/>
  <c r="H48" i="1"/>
  <c r="H40" i="1"/>
  <c r="H41" i="1"/>
  <c r="H42" i="1"/>
  <c r="I42" i="1" s="1"/>
  <c r="H43" i="1"/>
  <c r="I43" i="1" s="1"/>
  <c r="H44" i="1"/>
  <c r="I44" i="1" s="1"/>
  <c r="H45" i="1"/>
  <c r="I45" i="1" s="1"/>
  <c r="H39" i="1"/>
  <c r="H36" i="1"/>
  <c r="I36" i="1" s="1"/>
  <c r="H37" i="1"/>
  <c r="I37" i="1" s="1"/>
  <c r="H35" i="1"/>
  <c r="H29" i="1"/>
  <c r="I29" i="1" s="1"/>
  <c r="H30" i="1"/>
  <c r="I30" i="1" s="1"/>
  <c r="H31" i="1"/>
  <c r="I31" i="1" s="1"/>
  <c r="H32" i="1"/>
  <c r="I32" i="1" s="1"/>
  <c r="H28" i="1"/>
  <c r="H24" i="1"/>
  <c r="I24" i="1" s="1"/>
  <c r="H25" i="1"/>
  <c r="I25" i="1" s="1"/>
  <c r="H26" i="1"/>
  <c r="I26" i="1" s="1"/>
  <c r="H23" i="1"/>
  <c r="I23" i="1" s="1"/>
  <c r="H21" i="1"/>
  <c r="I21" i="1" s="1"/>
  <c r="H19" i="1"/>
  <c r="I19" i="1" s="1"/>
  <c r="H17" i="1"/>
  <c r="I17" i="1" s="1"/>
  <c r="H14" i="1"/>
  <c r="I14" i="1" s="1"/>
  <c r="H15" i="1"/>
  <c r="I15" i="1" s="1"/>
  <c r="H13" i="1"/>
  <c r="I13" i="1" s="1"/>
  <c r="N143" i="1"/>
  <c r="N141" i="1"/>
  <c r="N129" i="1"/>
  <c r="N117" i="1"/>
  <c r="N45" i="1"/>
  <c r="M145" i="1"/>
  <c r="M143" i="1"/>
  <c r="M141" i="1"/>
  <c r="M129" i="1"/>
  <c r="M130" i="1"/>
  <c r="M131" i="1"/>
  <c r="M132" i="1"/>
  <c r="M133" i="1"/>
  <c r="M128" i="1"/>
  <c r="M121" i="1"/>
  <c r="M123" i="1"/>
  <c r="M124" i="1"/>
  <c r="M125" i="1"/>
  <c r="M126" i="1"/>
  <c r="M120" i="1"/>
  <c r="M118" i="1"/>
  <c r="M114" i="1"/>
  <c r="M115" i="1"/>
  <c r="M116" i="1"/>
  <c r="M117" i="1"/>
  <c r="M112" i="1"/>
  <c r="M108" i="1"/>
  <c r="M109" i="1"/>
  <c r="M110" i="1"/>
  <c r="M107" i="1"/>
  <c r="M102" i="1"/>
  <c r="M103" i="1"/>
  <c r="M104" i="1"/>
  <c r="M105" i="1"/>
  <c r="M101" i="1"/>
  <c r="M98" i="1"/>
  <c r="M99" i="1"/>
  <c r="M97" i="1"/>
  <c r="M93" i="1"/>
  <c r="M94" i="1"/>
  <c r="M92" i="1"/>
  <c r="M89" i="1"/>
  <c r="M90" i="1"/>
  <c r="M88" i="1"/>
  <c r="M84" i="1"/>
  <c r="M85" i="1"/>
  <c r="M86" i="1"/>
  <c r="M83" i="1"/>
  <c r="M81" i="1"/>
  <c r="M80" i="1"/>
  <c r="M73" i="1"/>
  <c r="M74" i="1"/>
  <c r="M75" i="1"/>
  <c r="M76" i="1"/>
  <c r="M77" i="1"/>
  <c r="M72" i="1"/>
  <c r="M67" i="1"/>
  <c r="M68" i="1"/>
  <c r="M69" i="1"/>
  <c r="M66" i="1"/>
  <c r="M64" i="1"/>
  <c r="M61" i="1"/>
  <c r="M62" i="1"/>
  <c r="M60" i="1"/>
  <c r="M56" i="1"/>
  <c r="M57" i="1"/>
  <c r="M58" i="1"/>
  <c r="M55" i="1"/>
  <c r="M52" i="1"/>
  <c r="M51" i="1"/>
  <c r="M49" i="1"/>
  <c r="M48" i="1"/>
  <c r="M40" i="1"/>
  <c r="M42" i="1"/>
  <c r="M43" i="1"/>
  <c r="M44" i="1"/>
  <c r="M45" i="1"/>
  <c r="M36" i="1"/>
  <c r="M37" i="1"/>
  <c r="M35" i="1"/>
  <c r="M29" i="1"/>
  <c r="M30" i="1"/>
  <c r="M31" i="1"/>
  <c r="M32" i="1"/>
  <c r="M28" i="1"/>
  <c r="M24" i="1"/>
  <c r="M25" i="1"/>
  <c r="M26" i="1"/>
  <c r="M23" i="1"/>
  <c r="M21" i="1"/>
  <c r="M19" i="1"/>
  <c r="M17" i="1"/>
  <c r="M14" i="1"/>
  <c r="M15" i="1"/>
  <c r="M13" i="1"/>
  <c r="I141" i="1"/>
  <c r="I128" i="1"/>
  <c r="I121" i="1"/>
  <c r="I125" i="1"/>
  <c r="I108" i="1"/>
  <c r="I109" i="1"/>
  <c r="I103" i="1"/>
  <c r="I99" i="1"/>
  <c r="I83" i="1"/>
  <c r="I81" i="1"/>
  <c r="I68" i="1"/>
  <c r="I52" i="1"/>
  <c r="I49" i="1"/>
  <c r="I48" i="1"/>
  <c r="I40" i="1"/>
  <c r="I35" i="1"/>
  <c r="K111" i="1"/>
  <c r="J111" i="1"/>
  <c r="C111" i="1"/>
  <c r="D111" i="1"/>
  <c r="E111" i="1"/>
  <c r="F111" i="1"/>
  <c r="G111" i="1"/>
  <c r="B111" i="1"/>
  <c r="I28" i="1"/>
  <c r="M46" i="1"/>
  <c r="N80" i="1" l="1"/>
  <c r="N132" i="1"/>
  <c r="I120" i="1"/>
  <c r="O111" i="1"/>
  <c r="O95" i="1"/>
  <c r="P86" i="1"/>
  <c r="N49" i="1"/>
  <c r="N37" i="1"/>
  <c r="N28" i="1"/>
  <c r="P17" i="1"/>
  <c r="N133" i="1"/>
  <c r="P107" i="1"/>
  <c r="N101" i="1"/>
  <c r="N102" i="1"/>
  <c r="N66" i="1"/>
  <c r="N61" i="1"/>
  <c r="N131" i="1"/>
  <c r="N113" i="1"/>
  <c r="N109" i="1"/>
  <c r="N98" i="1"/>
  <c r="N90" i="1"/>
  <c r="P73" i="1"/>
  <c r="N51" i="1"/>
  <c r="N44" i="1"/>
  <c r="N30" i="1"/>
  <c r="N29" i="1"/>
  <c r="P13" i="1"/>
  <c r="N145" i="1"/>
  <c r="N125" i="1"/>
  <c r="P124" i="1"/>
  <c r="N121" i="1"/>
  <c r="L111" i="1"/>
  <c r="N112" i="1"/>
  <c r="N103" i="1"/>
  <c r="N99" i="1"/>
  <c r="N97" i="1"/>
  <c r="P93" i="1"/>
  <c r="N84" i="1"/>
  <c r="N83" i="1"/>
  <c r="N81" i="1"/>
  <c r="N74" i="1"/>
  <c r="N60" i="1"/>
  <c r="P52" i="1"/>
  <c r="P24" i="1"/>
  <c r="N23" i="1"/>
  <c r="N21" i="1"/>
  <c r="N19" i="1"/>
  <c r="N14" i="1"/>
  <c r="N36" i="1"/>
  <c r="P128" i="1"/>
  <c r="P130" i="1"/>
  <c r="N120" i="1"/>
  <c r="P123" i="1"/>
  <c r="N126" i="1"/>
  <c r="P115" i="1"/>
  <c r="P112" i="1"/>
  <c r="P114" i="1"/>
  <c r="P116" i="1"/>
  <c r="N108" i="1"/>
  <c r="P110" i="1"/>
  <c r="P105" i="1"/>
  <c r="P104" i="1"/>
  <c r="P95" i="1"/>
  <c r="L95" i="1"/>
  <c r="H95" i="1"/>
  <c r="I97" i="1"/>
  <c r="N92" i="1"/>
  <c r="P88" i="1"/>
  <c r="N72" i="1"/>
  <c r="N77" i="1"/>
  <c r="N64" i="1"/>
  <c r="P55" i="1"/>
  <c r="P48" i="1"/>
  <c r="P42" i="1"/>
  <c r="N35" i="1"/>
  <c r="N15" i="1"/>
  <c r="O70" i="1"/>
  <c r="P76" i="1"/>
  <c r="P89" i="1"/>
  <c r="N40" i="1"/>
  <c r="N53" i="1"/>
  <c r="N56" i="1"/>
  <c r="P67" i="1"/>
  <c r="P75" i="1"/>
  <c r="N57" i="1"/>
  <c r="N94" i="1"/>
  <c r="H70" i="1"/>
  <c r="I70" i="1" s="1"/>
  <c r="P85" i="1"/>
  <c r="L70" i="1"/>
  <c r="P43" i="1"/>
  <c r="P26" i="1"/>
  <c r="P32" i="1"/>
  <c r="P41" i="1"/>
  <c r="P58" i="1"/>
  <c r="P62" i="1"/>
  <c r="P69" i="1"/>
  <c r="N25" i="1"/>
  <c r="N68" i="1"/>
  <c r="P31" i="1"/>
  <c r="H111" i="1"/>
  <c r="P111" i="1" l="1"/>
  <c r="P70" i="1"/>
  <c r="K106" i="1"/>
  <c r="J106" i="1"/>
  <c r="K100" i="1"/>
  <c r="J100" i="1"/>
  <c r="J119" i="1" l="1"/>
  <c r="D144" i="1" l="1"/>
  <c r="E144" i="1"/>
  <c r="D140" i="1"/>
  <c r="E140" i="1"/>
  <c r="D142" i="1"/>
  <c r="E142" i="1"/>
  <c r="D134" i="1"/>
  <c r="D127" i="1" s="1"/>
  <c r="E134" i="1"/>
  <c r="E127" i="1" s="1"/>
  <c r="D106" i="1"/>
  <c r="E106" i="1"/>
  <c r="D100" i="1"/>
  <c r="E100" i="1"/>
  <c r="D91" i="1"/>
  <c r="E91" i="1"/>
  <c r="D87" i="1"/>
  <c r="E87" i="1"/>
  <c r="D82" i="1"/>
  <c r="E82" i="1"/>
  <c r="D79" i="1"/>
  <c r="E79" i="1"/>
  <c r="D65" i="1"/>
  <c r="E65" i="1"/>
  <c r="D63" i="1"/>
  <c r="E63" i="1"/>
  <c r="D59" i="1"/>
  <c r="E59" i="1"/>
  <c r="D54" i="1"/>
  <c r="E54" i="1"/>
  <c r="D50" i="1"/>
  <c r="E50" i="1"/>
  <c r="D47" i="1"/>
  <c r="E47" i="1"/>
  <c r="D38" i="1"/>
  <c r="E38" i="1"/>
  <c r="D34" i="1"/>
  <c r="E34" i="1"/>
  <c r="D27" i="1"/>
  <c r="E27" i="1"/>
  <c r="D22" i="1"/>
  <c r="E22" i="1"/>
  <c r="D20" i="1"/>
  <c r="E20" i="1"/>
  <c r="D18" i="1"/>
  <c r="E18" i="1"/>
  <c r="D16" i="1"/>
  <c r="E16" i="1"/>
  <c r="D12" i="1"/>
  <c r="E12" i="1"/>
  <c r="B106" i="1"/>
  <c r="C106" i="1"/>
  <c r="F106" i="1"/>
  <c r="G106" i="1"/>
  <c r="B100" i="1"/>
  <c r="F100" i="1"/>
  <c r="G100" i="1"/>
  <c r="C100" i="1"/>
  <c r="M18" i="1" l="1"/>
  <c r="D11" i="1"/>
  <c r="D78" i="1"/>
  <c r="E139" i="1"/>
  <c r="D139" i="1"/>
  <c r="E78" i="1"/>
  <c r="D33" i="1"/>
  <c r="E33" i="1"/>
  <c r="E11" i="1"/>
  <c r="M119" i="1"/>
  <c r="M27" i="1"/>
  <c r="O18" i="1"/>
  <c r="O119" i="1" l="1"/>
  <c r="L119" i="1"/>
  <c r="O134" i="1"/>
  <c r="P18" i="1"/>
  <c r="P134" i="1"/>
  <c r="O27" i="1"/>
  <c r="K144" i="1"/>
  <c r="K142" i="1"/>
  <c r="K140" i="1"/>
  <c r="K134" i="1"/>
  <c r="K127" i="1" s="1"/>
  <c r="L134" i="1"/>
  <c r="K91" i="1"/>
  <c r="K87" i="1"/>
  <c r="K82" i="1"/>
  <c r="K79" i="1"/>
  <c r="K65" i="1"/>
  <c r="K63" i="1"/>
  <c r="K59" i="1"/>
  <c r="K54" i="1"/>
  <c r="K50" i="1"/>
  <c r="K47" i="1"/>
  <c r="K38" i="1"/>
  <c r="K34" i="1"/>
  <c r="K27" i="1"/>
  <c r="L27" i="1"/>
  <c r="K22" i="1"/>
  <c r="K20" i="1"/>
  <c r="K18" i="1"/>
  <c r="L18" i="1"/>
  <c r="K16" i="1"/>
  <c r="K12" i="1"/>
  <c r="J144" i="1"/>
  <c r="J142" i="1"/>
  <c r="J140" i="1"/>
  <c r="J134" i="1"/>
  <c r="J127" i="1" s="1"/>
  <c r="J91" i="1"/>
  <c r="J87" i="1"/>
  <c r="J82" i="1"/>
  <c r="J79" i="1"/>
  <c r="J65" i="1"/>
  <c r="J63" i="1"/>
  <c r="J59" i="1"/>
  <c r="J54" i="1"/>
  <c r="J50" i="1"/>
  <c r="J47" i="1"/>
  <c r="J38" i="1"/>
  <c r="J34" i="1"/>
  <c r="J27" i="1"/>
  <c r="J22" i="1"/>
  <c r="J20" i="1"/>
  <c r="J18" i="1"/>
  <c r="J16" i="1"/>
  <c r="J12" i="1"/>
  <c r="C12" i="1"/>
  <c r="F12" i="1"/>
  <c r="G12" i="1"/>
  <c r="B12" i="1"/>
  <c r="C27" i="1"/>
  <c r="C22" i="1"/>
  <c r="C20" i="1"/>
  <c r="C18" i="1"/>
  <c r="C16" i="1"/>
  <c r="C144" i="1"/>
  <c r="F144" i="1"/>
  <c r="G144" i="1"/>
  <c r="C142" i="1"/>
  <c r="F142" i="1"/>
  <c r="G142" i="1"/>
  <c r="C140" i="1"/>
  <c r="F140" i="1"/>
  <c r="G140" i="1"/>
  <c r="C134" i="1"/>
  <c r="C127" i="1" s="1"/>
  <c r="F134" i="1"/>
  <c r="F127" i="1" s="1"/>
  <c r="G134" i="1"/>
  <c r="G127" i="1" s="1"/>
  <c r="C91" i="1"/>
  <c r="F91" i="1"/>
  <c r="G91" i="1"/>
  <c r="C87" i="1"/>
  <c r="F87" i="1"/>
  <c r="G87" i="1"/>
  <c r="C82" i="1"/>
  <c r="F82" i="1"/>
  <c r="G82" i="1"/>
  <c r="C79" i="1"/>
  <c r="F79" i="1"/>
  <c r="G79" i="1"/>
  <c r="C65" i="1"/>
  <c r="F65" i="1"/>
  <c r="G65" i="1"/>
  <c r="C63" i="1"/>
  <c r="F63" i="1"/>
  <c r="G63" i="1"/>
  <c r="C59" i="1"/>
  <c r="F59" i="1"/>
  <c r="G59" i="1"/>
  <c r="C54" i="1"/>
  <c r="F54" i="1"/>
  <c r="G54" i="1"/>
  <c r="C50" i="1"/>
  <c r="F50" i="1"/>
  <c r="G50" i="1"/>
  <c r="C47" i="1"/>
  <c r="F47" i="1"/>
  <c r="G47" i="1"/>
  <c r="C38" i="1"/>
  <c r="F38" i="1"/>
  <c r="G38" i="1"/>
  <c r="C34" i="1"/>
  <c r="F34" i="1"/>
  <c r="G34" i="1"/>
  <c r="F27" i="1"/>
  <c r="G27" i="1"/>
  <c r="F22" i="1"/>
  <c r="G22" i="1"/>
  <c r="F20" i="1"/>
  <c r="G20" i="1"/>
  <c r="F18" i="1"/>
  <c r="G18" i="1"/>
  <c r="F16" i="1"/>
  <c r="G16" i="1"/>
  <c r="N18" i="1" l="1"/>
  <c r="J139" i="1"/>
  <c r="J78" i="1"/>
  <c r="H47" i="1"/>
  <c r="C139" i="1"/>
  <c r="P119" i="1"/>
  <c r="J33" i="1"/>
  <c r="G139" i="1"/>
  <c r="I119" i="1"/>
  <c r="K11" i="1"/>
  <c r="N70" i="1"/>
  <c r="H134" i="1"/>
  <c r="J11" i="1"/>
  <c r="H50" i="1"/>
  <c r="N27" i="1"/>
  <c r="N119" i="1"/>
  <c r="K139" i="1"/>
  <c r="G78" i="1"/>
  <c r="G33" i="1"/>
  <c r="H18" i="1"/>
  <c r="I18" i="1" s="1"/>
  <c r="G11" i="1"/>
  <c r="P27" i="1"/>
  <c r="C78" i="1"/>
  <c r="C33" i="1"/>
  <c r="H27" i="1"/>
  <c r="I27" i="1" s="1"/>
  <c r="K78" i="1"/>
  <c r="K33" i="1"/>
  <c r="C11" i="1"/>
  <c r="F139" i="1"/>
  <c r="F78" i="1"/>
  <c r="F33" i="1"/>
  <c r="F11" i="1"/>
  <c r="B59" i="1"/>
  <c r="B54" i="1"/>
  <c r="B134" i="1"/>
  <c r="B127" i="1" s="1"/>
  <c r="B27" i="1"/>
  <c r="B18" i="1"/>
  <c r="J9" i="1" l="1"/>
  <c r="K9" i="1"/>
  <c r="O46" i="1"/>
  <c r="O118" i="1"/>
  <c r="O144" i="1"/>
  <c r="O142" i="1"/>
  <c r="O140" i="1"/>
  <c r="O100" i="1"/>
  <c r="O63" i="1"/>
  <c r="O20" i="1"/>
  <c r="O16" i="1"/>
  <c r="L144" i="1"/>
  <c r="L118" i="1"/>
  <c r="P118" i="1" s="1"/>
  <c r="L46" i="1"/>
  <c r="P46" i="1" s="1"/>
  <c r="H144" i="1"/>
  <c r="H118" i="1"/>
  <c r="I118" i="1" s="1"/>
  <c r="H46" i="1"/>
  <c r="I46" i="1" s="1"/>
  <c r="H16" i="1"/>
  <c r="B144" i="1"/>
  <c r="B142" i="1"/>
  <c r="B140" i="1"/>
  <c r="B91" i="1"/>
  <c r="B87" i="1"/>
  <c r="B82" i="1"/>
  <c r="B79" i="1"/>
  <c r="I47" i="1"/>
  <c r="B65" i="1"/>
  <c r="B63" i="1"/>
  <c r="B50" i="1"/>
  <c r="B47" i="1"/>
  <c r="B38" i="1"/>
  <c r="B34" i="1"/>
  <c r="B22" i="1"/>
  <c r="B20" i="1"/>
  <c r="B16" i="1"/>
  <c r="B11" i="1" l="1"/>
  <c r="O87" i="1"/>
  <c r="O54" i="1"/>
  <c r="L100" i="1"/>
  <c r="N100" i="1" s="1"/>
  <c r="O139" i="1"/>
  <c r="L106" i="1"/>
  <c r="N106" i="1" s="1"/>
  <c r="O106" i="1"/>
  <c r="O12" i="1"/>
  <c r="H142" i="1"/>
  <c r="I142" i="1" s="1"/>
  <c r="B78" i="1"/>
  <c r="H63" i="1"/>
  <c r="I63" i="1" s="1"/>
  <c r="H140" i="1"/>
  <c r="O47" i="1"/>
  <c r="O59" i="1"/>
  <c r="O91" i="1"/>
  <c r="O127" i="1"/>
  <c r="H127" i="1"/>
  <c r="I127" i="1" s="1"/>
  <c r="H106" i="1"/>
  <c r="I106" i="1" s="1"/>
  <c r="H100" i="1"/>
  <c r="I100" i="1" s="1"/>
  <c r="I95" i="1"/>
  <c r="H91" i="1"/>
  <c r="I91" i="1" s="1"/>
  <c r="H87" i="1"/>
  <c r="I87" i="1" s="1"/>
  <c r="H82" i="1"/>
  <c r="I82" i="1" s="1"/>
  <c r="H79" i="1"/>
  <c r="H65" i="1"/>
  <c r="I65" i="1" s="1"/>
  <c r="H59" i="1"/>
  <c r="H54" i="1"/>
  <c r="I54" i="1" s="1"/>
  <c r="H34" i="1"/>
  <c r="I34" i="1" s="1"/>
  <c r="H22" i="1"/>
  <c r="I22" i="1" s="1"/>
  <c r="I20" i="1"/>
  <c r="H20" i="1"/>
  <c r="H12" i="1"/>
  <c r="I12" i="1" s="1"/>
  <c r="L87" i="1"/>
  <c r="N87" i="1" s="1"/>
  <c r="L127" i="1"/>
  <c r="N127" i="1" s="1"/>
  <c r="L50" i="1"/>
  <c r="N50" i="1" s="1"/>
  <c r="P63" i="1"/>
  <c r="L63" i="1"/>
  <c r="N63" i="1" s="1"/>
  <c r="P140" i="1"/>
  <c r="L140" i="1"/>
  <c r="L12" i="1"/>
  <c r="N12" i="1" s="1"/>
  <c r="L22" i="1"/>
  <c r="N22" i="1" s="1"/>
  <c r="P142" i="1"/>
  <c r="L142" i="1"/>
  <c r="N142" i="1" s="1"/>
  <c r="O22" i="1"/>
  <c r="O34" i="1"/>
  <c r="O50" i="1"/>
  <c r="L16" i="1"/>
  <c r="N16" i="1" s="1"/>
  <c r="L82" i="1"/>
  <c r="N82" i="1" s="1"/>
  <c r="P20" i="1"/>
  <c r="L20" i="1"/>
  <c r="N20" i="1" s="1"/>
  <c r="O82" i="1"/>
  <c r="P47" i="1"/>
  <c r="L47" i="1"/>
  <c r="N47" i="1" s="1"/>
  <c r="O65" i="1"/>
  <c r="O79" i="1"/>
  <c r="I111" i="1"/>
  <c r="O38" i="1"/>
  <c r="H38" i="1"/>
  <c r="I38" i="1" s="1"/>
  <c r="L38" i="1"/>
  <c r="N38" i="1" s="1"/>
  <c r="P34" i="1"/>
  <c r="L34" i="1"/>
  <c r="N34" i="1" s="1"/>
  <c r="N111" i="1"/>
  <c r="L91" i="1"/>
  <c r="N91" i="1" s="1"/>
  <c r="N95" i="1"/>
  <c r="L79" i="1"/>
  <c r="L65" i="1"/>
  <c r="N65" i="1" s="1"/>
  <c r="P59" i="1"/>
  <c r="L59" i="1"/>
  <c r="N59" i="1" s="1"/>
  <c r="P54" i="1"/>
  <c r="L54" i="1"/>
  <c r="B33" i="1"/>
  <c r="M144" i="1"/>
  <c r="B139" i="1"/>
  <c r="N46" i="1"/>
  <c r="M50" i="1"/>
  <c r="I144" i="1"/>
  <c r="M38" i="1"/>
  <c r="I50" i="1"/>
  <c r="M100" i="1"/>
  <c r="I16" i="1"/>
  <c r="M16" i="1"/>
  <c r="M22" i="1"/>
  <c r="M87" i="1"/>
  <c r="M95" i="1"/>
  <c r="N144" i="1"/>
  <c r="M142" i="1"/>
  <c r="M106" i="1"/>
  <c r="M111" i="1"/>
  <c r="M12" i="1"/>
  <c r="P50" i="1"/>
  <c r="M47" i="1"/>
  <c r="M54" i="1"/>
  <c r="M63" i="1"/>
  <c r="N118" i="1"/>
  <c r="P16" i="1"/>
  <c r="P91" i="1"/>
  <c r="M59" i="1"/>
  <c r="P144" i="1"/>
  <c r="M34" i="1"/>
  <c r="M65" i="1"/>
  <c r="M82" i="1"/>
  <c r="M91" i="1"/>
  <c r="M127" i="1"/>
  <c r="M79" i="1"/>
  <c r="H139" i="1" l="1"/>
  <c r="O11" i="1"/>
  <c r="L139" i="1"/>
  <c r="N139" i="1" s="1"/>
  <c r="P87" i="1"/>
  <c r="P106" i="1"/>
  <c r="P100" i="1"/>
  <c r="N140" i="1"/>
  <c r="I140" i="1"/>
  <c r="I139" i="1"/>
  <c r="H78" i="1"/>
  <c r="I78" i="1" s="1"/>
  <c r="H33" i="1"/>
  <c r="H11" i="1"/>
  <c r="I11" i="1" s="1"/>
  <c r="P12" i="1"/>
  <c r="P82" i="1"/>
  <c r="P79" i="1"/>
  <c r="P127" i="1"/>
  <c r="P65" i="1"/>
  <c r="O78" i="1"/>
  <c r="P22" i="1"/>
  <c r="O33" i="1"/>
  <c r="L11" i="1"/>
  <c r="N11" i="1" s="1"/>
  <c r="P139" i="1"/>
  <c r="P38" i="1"/>
  <c r="L78" i="1"/>
  <c r="N78" i="1" s="1"/>
  <c r="N79" i="1"/>
  <c r="L33" i="1"/>
  <c r="N54" i="1"/>
  <c r="I79" i="1"/>
  <c r="I59" i="1"/>
  <c r="B9" i="1"/>
  <c r="M33" i="1"/>
  <c r="M78" i="1"/>
  <c r="M139" i="1"/>
  <c r="M11" i="1"/>
  <c r="C9" i="1"/>
  <c r="G9" i="1"/>
  <c r="D9" i="1"/>
  <c r="F9" i="1"/>
  <c r="E9" i="1"/>
  <c r="O9" i="1" l="1"/>
  <c r="P11" i="1"/>
  <c r="H9" i="1"/>
  <c r="I9" i="1" s="1"/>
  <c r="I33" i="1"/>
  <c r="P78" i="1"/>
  <c r="P33" i="1"/>
  <c r="L9" i="1"/>
  <c r="N9" i="1" s="1"/>
  <c r="N33" i="1"/>
  <c r="M9" i="1"/>
  <c r="A5" i="1"/>
  <c r="A2" i="1"/>
  <c r="A1" i="1"/>
  <c r="P9" i="1" l="1"/>
</calcChain>
</file>

<file path=xl/sharedStrings.xml><?xml version="1.0" encoding="utf-8"?>
<sst xmlns="http://schemas.openxmlformats.org/spreadsheetml/2006/main" count="175" uniqueCount="149">
  <si>
    <t>Detalle</t>
  </si>
  <si>
    <t>Presupuesto
Ley</t>
  </si>
  <si>
    <t>Presupuesto
Modificado</t>
  </si>
  <si>
    <t>Asignado
Modificado</t>
  </si>
  <si>
    <t>Compromiso Acumulado</t>
  </si>
  <si>
    <t>% Comprometido</t>
  </si>
  <si>
    <t>Saldo de Contratos por Ejecutar</t>
  </si>
  <si>
    <t>Saldo en Bloqueo</t>
  </si>
  <si>
    <t>Total Comprometido</t>
  </si>
  <si>
    <t>%  de
Comprometido</t>
  </si>
  <si>
    <t>a la fecha</t>
  </si>
  <si>
    <t>(a)</t>
  </si>
  <si>
    <t>(b)</t>
  </si>
  <si>
    <t>(c)</t>
  </si>
  <si>
    <t>(d)</t>
  </si>
  <si>
    <t>Total</t>
  </si>
  <si>
    <t>SERVICIOS PERSONALES</t>
  </si>
  <si>
    <t>Sueldos</t>
  </si>
  <si>
    <t>Personal Fijo (Sueldos)</t>
  </si>
  <si>
    <t>Personal Contingente</t>
  </si>
  <si>
    <t>Gastos de Representación</t>
  </si>
  <si>
    <t>XIII Mes</t>
  </si>
  <si>
    <t>Contribuciones a la Seguridad Social</t>
  </si>
  <si>
    <t>Cuota Patronal de Seguro Social</t>
  </si>
  <si>
    <t>Cuota Patronal de Seguro Educativo</t>
  </si>
  <si>
    <t>Cuota Patronal de Riesgo Profesional</t>
  </si>
  <si>
    <t>Cuota Patronal para el Fondo Complementario</t>
  </si>
  <si>
    <t>SERVICIOS NO PERSONALES</t>
  </si>
  <si>
    <t>Alquileres</t>
  </si>
  <si>
    <t>De Edificios y Locales</t>
  </si>
  <si>
    <t>De Equipo de Oficina</t>
  </si>
  <si>
    <t>Otros Alquileres</t>
  </si>
  <si>
    <t>Servicios Básicos</t>
  </si>
  <si>
    <t>Agua</t>
  </si>
  <si>
    <t>Aseo</t>
  </si>
  <si>
    <t>Correo</t>
  </si>
  <si>
    <t>Energía Eléctrica</t>
  </si>
  <si>
    <t>Telecomunicaciones</t>
  </si>
  <si>
    <t>Servicio de Transmisión de datos</t>
  </si>
  <si>
    <t>Servicio de Telefonía Celular</t>
  </si>
  <si>
    <t>Impresión, Encuadernación y Otros</t>
  </si>
  <si>
    <t>Información y Publicidad</t>
  </si>
  <si>
    <t>Anuncios y Avisos</t>
  </si>
  <si>
    <t>Promoción y Publicidad</t>
  </si>
  <si>
    <t>Viáticos</t>
  </si>
  <si>
    <t>Viáticos dentro del País</t>
  </si>
  <si>
    <t>Viáticos en el Exterior</t>
  </si>
  <si>
    <t>Viáticos a otras Personas</t>
  </si>
  <si>
    <t>Transporte de Personas y Bienes</t>
  </si>
  <si>
    <t>Transporte Dentro del País</t>
  </si>
  <si>
    <t>Transporte de o Para el Exterior</t>
  </si>
  <si>
    <t>Transporte de Otras Personas</t>
  </si>
  <si>
    <t>Servicios Comerciales y Financieros</t>
  </si>
  <si>
    <t>Gastos de Seguros</t>
  </si>
  <si>
    <t>Otros Servicios-comerciales y financieros</t>
  </si>
  <si>
    <t>Consultorías y Servicios Especiales</t>
  </si>
  <si>
    <t>Consultorías</t>
  </si>
  <si>
    <t>Mantenimiento y Reparación</t>
  </si>
  <si>
    <t>Mantenimiento y Rep. De maquinarias y otros eq.</t>
  </si>
  <si>
    <t>Mantenimiento de Equipo de Computación</t>
  </si>
  <si>
    <t>Otros Mantenimientos y Reparaciones</t>
  </si>
  <si>
    <t xml:space="preserve">MATERIALES Y SUMINISTROS   </t>
  </si>
  <si>
    <t>Alimentos y Bebidas</t>
  </si>
  <si>
    <t>Alimentos para Consumo Humano</t>
  </si>
  <si>
    <t>Bebidas</t>
  </si>
  <si>
    <t>Textiles y Vestuarios</t>
  </si>
  <si>
    <t>Acabado Textil</t>
  </si>
  <si>
    <t>Calzado</t>
  </si>
  <si>
    <t>Hilados y telas</t>
  </si>
  <si>
    <t>Prendas de Vestir</t>
  </si>
  <si>
    <t>Combustibles y Lubricantes</t>
  </si>
  <si>
    <t>Diésel</t>
  </si>
  <si>
    <t>Gasolina</t>
  </si>
  <si>
    <t>Lubricantes</t>
  </si>
  <si>
    <t>Productos de Papel y Cartón</t>
  </si>
  <si>
    <t>Impresos</t>
  </si>
  <si>
    <t>Papelería</t>
  </si>
  <si>
    <t>Otros Productos de Papel y Cartón</t>
  </si>
  <si>
    <t>Productos Químicos y Conexos</t>
  </si>
  <si>
    <t>Pinturas, Colorantes y Tintes</t>
  </si>
  <si>
    <t>Productos Medicinales y Farmacéuticos</t>
  </si>
  <si>
    <t>Otros Productos Químicos</t>
  </si>
  <si>
    <t>Materiales para Construcción y Mantenimiento</t>
  </si>
  <si>
    <t>Material Eléctrico</t>
  </si>
  <si>
    <t>Otros Materiales de Construcción</t>
  </si>
  <si>
    <t>Productos Varios</t>
  </si>
  <si>
    <t>Herramientas e Instrumentos</t>
  </si>
  <si>
    <t>Materiales y Suministros de computadoras</t>
  </si>
  <si>
    <t>Otros Productos Varios</t>
  </si>
  <si>
    <t>Útiles y Materiales Diversos</t>
  </si>
  <si>
    <t>Útiles de Cocina y Comedor</t>
  </si>
  <si>
    <t>Útiles Deportivos y Recreativos</t>
  </si>
  <si>
    <t>Útiles de Aseo y Limpieza</t>
  </si>
  <si>
    <t>Útiles y Materiales de Oficina</t>
  </si>
  <si>
    <t>Otros Útiles y Materiales</t>
  </si>
  <si>
    <t>Repuestos</t>
  </si>
  <si>
    <t xml:space="preserve">MAQUINARIA Y EQUIPO </t>
  </si>
  <si>
    <t>Maquinaria y Equipo de Comunicación</t>
  </si>
  <si>
    <t>Equipo de Oficina</t>
  </si>
  <si>
    <t>Mobiliario de Oficina</t>
  </si>
  <si>
    <t>Maquinaria y Equipos Varios</t>
  </si>
  <si>
    <t>Equipo de Computación</t>
  </si>
  <si>
    <t>TRANSFERENCIAS CORRIENTES</t>
  </si>
  <si>
    <t>Personas</t>
  </si>
  <si>
    <t>Indemnizaciones Laborales</t>
  </si>
  <si>
    <t xml:space="preserve">Becas y Estudios </t>
  </si>
  <si>
    <t>Capacitación y Estudios</t>
  </si>
  <si>
    <t xml:space="preserve">Al Exterior </t>
  </si>
  <si>
    <t>Cuotas a organismos mundiales</t>
  </si>
  <si>
    <t>Fuente de Información: Presupuesto TAT</t>
  </si>
  <si>
    <t>Devengado</t>
  </si>
  <si>
    <t>Pagado</t>
  </si>
  <si>
    <t>Total Ejecutado</t>
  </si>
  <si>
    <t>% Ejecutado</t>
  </si>
  <si>
    <t>Saldo a la fecha</t>
  </si>
  <si>
    <t>Saldo Anual</t>
  </si>
  <si>
    <t>(f)</t>
  </si>
  <si>
    <t>(e)</t>
  </si>
  <si>
    <t>(g)=(e+f)</t>
  </si>
  <si>
    <t>(h)=(g/c*100)</t>
  </si>
  <si>
    <t>(i)</t>
  </si>
  <si>
    <t>(j)</t>
  </si>
  <si>
    <t>(k)=(d+i+j)</t>
  </si>
  <si>
    <t>(l)=(d/c*100)</t>
  </si>
  <si>
    <t>(m)=(k/b*100)</t>
  </si>
  <si>
    <t>(n)=(c-d)</t>
  </si>
  <si>
    <t>(ñ)=(b-k)</t>
  </si>
  <si>
    <t>anual</t>
  </si>
  <si>
    <t>Personal Transitorio</t>
  </si>
  <si>
    <t>Sobretiempo</t>
  </si>
  <si>
    <t>Creditos Reconocidos por Servicios Personales</t>
  </si>
  <si>
    <t>Gastos de Representación Fijo</t>
  </si>
  <si>
    <t>INFORME DE EJECUCION PRESUPUESTARIA DE GASTOS Y PAGOS SEGÚN OBJETO DE GASTO</t>
  </si>
  <si>
    <t>Transporte de Bienes</t>
  </si>
  <si>
    <t>Servicios Comerciales</t>
  </si>
  <si>
    <t>Créditos Reconocidos por Servicios No Personales</t>
  </si>
  <si>
    <t>Madera</t>
  </si>
  <si>
    <t>Material Metálico</t>
  </si>
  <si>
    <t>Creditos Reconocidos por Materiales y Suministros</t>
  </si>
  <si>
    <t>Materiales de Construcción y Mantenimiento</t>
  </si>
  <si>
    <t>Créditos Reconocidos por Materiales y Equipo</t>
  </si>
  <si>
    <t>Maquinaria y Equipo de Producción</t>
  </si>
  <si>
    <t>Equipo Educacional y Recreativo</t>
  </si>
  <si>
    <t>Mantenimiento y Rep. De Edificios.</t>
  </si>
  <si>
    <t>Material Fontaneria</t>
  </si>
  <si>
    <t xml:space="preserve">Material y Artículos de Seguridad </t>
  </si>
  <si>
    <t>Instrumental Médico y Quirúrgico</t>
  </si>
  <si>
    <t>Insecticidas, Fumigantes y Otros</t>
  </si>
  <si>
    <t>De Enero 2019 a Septiembre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</si>
</sst>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\ _p_t_a_-;\-* #,##0\ _p_t_a_-;_-* &quot;-&quot;\ _p_t_a_-;_-@_-"/>
    <numFmt numFmtId="165" formatCode="#,##0.00_ ;\-#,##0.00\ "/>
  </numFmts>
  <fonts count="12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sz val="10"/>
      <name val="Times New Roman"/>
      <family val="1"/>
    </font>
    <font>
      <sz val="10"/>
      <name val="Arial"/>
      <family val="2"/>
    </font>
    <font>
      <b/>
      <sz val="10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7"/>
      <name val="Times New Roman"/>
      <family val="1"/>
    </font>
    <font>
      <b/>
      <sz val="8"/>
      <name val="Times New Roman"/>
      <family val="1"/>
    </font>
    <font>
      <i/>
      <sz val="8"/>
      <name val="Times New Roman"/>
      <family val="1"/>
    </font>
    <font>
      <b/>
      <sz val="12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39997558519241921"/>
        <bgColor auto="1"/>
      </patternFill>
    </fill>
  </fills>
  <borders count="3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4">
    <xf numFmtId="0" fontId="0" fillId="0" borderId="0"/>
    <xf numFmtId="0" fontId="4" fillId="0" borderId="0"/>
    <xf numFmtId="0" fontId="1" fillId="0" borderId="0"/>
    <xf numFmtId="0" fontId="1" fillId="2" borderId="1" applyNumberFormat="0" applyFont="0" applyAlignment="0" applyProtection="0"/>
  </cellStyleXfs>
  <cellXfs count="9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4" fontId="3" fillId="0" borderId="0" xfId="0" applyNumberFormat="1" applyFont="1" applyAlignment="1">
      <alignment vertical="center"/>
    </xf>
    <xf numFmtId="4" fontId="7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164" fontId="5" fillId="0" borderId="5" xfId="0" applyNumberFormat="1" applyFont="1" applyFill="1" applyBorder="1" applyAlignment="1">
      <alignment horizontal="center" vertical="center"/>
    </xf>
    <xf numFmtId="4" fontId="5" fillId="0" borderId="16" xfId="0" applyNumberFormat="1" applyFont="1" applyFill="1" applyBorder="1" applyAlignment="1">
      <alignment horizontal="right" vertical="center" wrapText="1"/>
    </xf>
    <xf numFmtId="4" fontId="5" fillId="0" borderId="9" xfId="0" applyNumberFormat="1" applyFont="1" applyFill="1" applyBorder="1" applyAlignment="1">
      <alignment horizontal="right" vertical="center" wrapText="1"/>
    </xf>
    <xf numFmtId="10" fontId="5" fillId="0" borderId="9" xfId="0" applyNumberFormat="1" applyFont="1" applyFill="1" applyBorder="1" applyAlignment="1">
      <alignment horizontal="center" vertical="center" wrapText="1"/>
    </xf>
    <xf numFmtId="4" fontId="5" fillId="0" borderId="10" xfId="0" applyNumberFormat="1" applyFont="1" applyFill="1" applyBorder="1" applyAlignment="1">
      <alignment horizontal="right" vertical="center" wrapText="1"/>
    </xf>
    <xf numFmtId="0" fontId="9" fillId="3" borderId="0" xfId="0" applyFont="1" applyFill="1" applyAlignment="1">
      <alignment horizontal="center" vertical="center"/>
    </xf>
    <xf numFmtId="164" fontId="5" fillId="4" borderId="4" xfId="0" applyNumberFormat="1" applyFont="1" applyFill="1" applyBorder="1" applyAlignment="1">
      <alignment horizontal="left" vertical="center"/>
    </xf>
    <xf numFmtId="4" fontId="5" fillId="4" borderId="4" xfId="0" applyNumberFormat="1" applyFont="1" applyFill="1" applyBorder="1" applyAlignment="1">
      <alignment horizontal="right" vertical="center" wrapText="1"/>
    </xf>
    <xf numFmtId="10" fontId="5" fillId="4" borderId="4" xfId="0" applyNumberFormat="1" applyFont="1" applyFill="1" applyBorder="1" applyAlignment="1">
      <alignment horizontal="center" vertical="center" wrapText="1"/>
    </xf>
    <xf numFmtId="164" fontId="3" fillId="0" borderId="0" xfId="0" applyNumberFormat="1" applyFont="1" applyAlignment="1">
      <alignment vertical="center"/>
    </xf>
    <xf numFmtId="164" fontId="3" fillId="0" borderId="11" xfId="0" applyNumberFormat="1" applyFont="1" applyFill="1" applyBorder="1" applyAlignment="1">
      <alignment horizontal="left" vertical="center" wrapText="1" indent="1"/>
    </xf>
    <xf numFmtId="4" fontId="3" fillId="0" borderId="12" xfId="0" applyNumberFormat="1" applyFont="1" applyFill="1" applyBorder="1" applyAlignment="1">
      <alignment horizontal="right" vertical="center" wrapText="1"/>
    </xf>
    <xf numFmtId="10" fontId="3" fillId="0" borderId="12" xfId="0" applyNumberFormat="1" applyFont="1" applyFill="1" applyBorder="1" applyAlignment="1">
      <alignment horizontal="center" vertical="center" wrapText="1"/>
    </xf>
    <xf numFmtId="4" fontId="3" fillId="0" borderId="12" xfId="0" applyNumberFormat="1" applyFont="1" applyBorder="1" applyAlignment="1">
      <alignment horizontal="right" vertical="center" wrapText="1"/>
    </xf>
    <xf numFmtId="4" fontId="3" fillId="0" borderId="13" xfId="0" applyNumberFormat="1" applyFont="1" applyBorder="1" applyAlignment="1">
      <alignment horizontal="right" vertical="center" wrapText="1"/>
    </xf>
    <xf numFmtId="164" fontId="3" fillId="0" borderId="0" xfId="0" applyNumberFormat="1" applyFont="1" applyAlignment="1">
      <alignment horizontal="center" vertical="center"/>
    </xf>
    <xf numFmtId="164" fontId="3" fillId="3" borderId="11" xfId="0" applyNumberFormat="1" applyFont="1" applyFill="1" applyBorder="1" applyAlignment="1">
      <alignment horizontal="left" vertical="center" wrapText="1" indent="1"/>
    </xf>
    <xf numFmtId="164" fontId="5" fillId="0" borderId="11" xfId="0" applyNumberFormat="1" applyFont="1" applyFill="1" applyBorder="1" applyAlignment="1">
      <alignment horizontal="left" vertical="center"/>
    </xf>
    <xf numFmtId="4" fontId="5" fillId="0" borderId="12" xfId="0" applyNumberFormat="1" applyFont="1" applyFill="1" applyBorder="1" applyAlignment="1">
      <alignment horizontal="right" vertical="center" wrapText="1"/>
    </xf>
    <xf numFmtId="10" fontId="5" fillId="0" borderId="12" xfId="0" applyNumberFormat="1" applyFont="1" applyFill="1" applyBorder="1" applyAlignment="1">
      <alignment horizontal="center" vertical="center" wrapText="1"/>
    </xf>
    <xf numFmtId="4" fontId="5" fillId="0" borderId="13" xfId="0" applyNumberFormat="1" applyFont="1" applyFill="1" applyBorder="1" applyAlignment="1">
      <alignment horizontal="right" vertical="center" wrapText="1"/>
    </xf>
    <xf numFmtId="164" fontId="3" fillId="3" borderId="0" xfId="0" applyNumberFormat="1" applyFont="1" applyFill="1" applyAlignment="1">
      <alignment vertical="center"/>
    </xf>
    <xf numFmtId="164" fontId="3" fillId="0" borderId="11" xfId="0" applyNumberFormat="1" applyFont="1" applyBorder="1" applyAlignment="1">
      <alignment horizontal="left" vertical="center" wrapText="1" indent="1"/>
    </xf>
    <xf numFmtId="10" fontId="3" fillId="0" borderId="12" xfId="0" applyNumberFormat="1" applyFont="1" applyBorder="1" applyAlignment="1">
      <alignment horizontal="center" vertical="center" wrapText="1"/>
    </xf>
    <xf numFmtId="165" fontId="3" fillId="0" borderId="0" xfId="0" applyNumberFormat="1" applyFont="1" applyAlignment="1">
      <alignment vertical="center"/>
    </xf>
    <xf numFmtId="164" fontId="5" fillId="0" borderId="11" xfId="0" applyNumberFormat="1" applyFont="1" applyBorder="1" applyAlignment="1">
      <alignment horizontal="left" vertical="center"/>
    </xf>
    <xf numFmtId="4" fontId="5" fillId="0" borderId="12" xfId="0" applyNumberFormat="1" applyFont="1" applyBorder="1" applyAlignment="1">
      <alignment horizontal="right" vertical="center" wrapText="1"/>
    </xf>
    <xf numFmtId="10" fontId="5" fillId="0" borderId="12" xfId="0" applyNumberFormat="1" applyFont="1" applyBorder="1" applyAlignment="1">
      <alignment horizontal="center" vertical="center" wrapText="1"/>
    </xf>
    <xf numFmtId="4" fontId="5" fillId="0" borderId="13" xfId="0" applyNumberFormat="1" applyFont="1" applyBorder="1" applyAlignment="1">
      <alignment horizontal="right" vertical="center" wrapText="1"/>
    </xf>
    <xf numFmtId="164" fontId="5" fillId="0" borderId="0" xfId="0" applyNumberFormat="1" applyFont="1" applyAlignment="1">
      <alignment vertical="center"/>
    </xf>
    <xf numFmtId="164" fontId="3" fillId="0" borderId="11" xfId="0" applyNumberFormat="1" applyFont="1" applyFill="1" applyBorder="1" applyAlignment="1">
      <alignment horizontal="left" vertical="center" indent="1"/>
    </xf>
    <xf numFmtId="4" fontId="3" fillId="0" borderId="14" xfId="0" applyNumberFormat="1" applyFont="1" applyBorder="1" applyAlignment="1">
      <alignment horizontal="right" vertical="center" wrapText="1"/>
    </xf>
    <xf numFmtId="10" fontId="3" fillId="0" borderId="14" xfId="0" applyNumberFormat="1" applyFont="1" applyBorder="1" applyAlignment="1">
      <alignment horizontal="center" vertical="center" wrapText="1"/>
    </xf>
    <xf numFmtId="10" fontId="3" fillId="0" borderId="14" xfId="0" applyNumberFormat="1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vertical="center"/>
    </xf>
    <xf numFmtId="4" fontId="10" fillId="0" borderId="15" xfId="0" applyNumberFormat="1" applyFont="1" applyBorder="1" applyAlignment="1">
      <alignment vertical="center"/>
    </xf>
    <xf numFmtId="0" fontId="6" fillId="5" borderId="4" xfId="0" applyFont="1" applyFill="1" applyBorder="1" applyAlignment="1">
      <alignment horizontal="center" vertical="center" wrapText="1"/>
    </xf>
    <xf numFmtId="4" fontId="6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 wrapText="1"/>
    </xf>
    <xf numFmtId="4" fontId="8" fillId="5" borderId="4" xfId="0" applyNumberFormat="1" applyFont="1" applyFill="1" applyBorder="1" applyAlignment="1">
      <alignment horizontal="center" vertical="center" wrapText="1"/>
    </xf>
    <xf numFmtId="164" fontId="5" fillId="6" borderId="4" xfId="0" applyNumberFormat="1" applyFont="1" applyFill="1" applyBorder="1" applyAlignment="1">
      <alignment horizontal="center" vertical="center"/>
    </xf>
    <xf numFmtId="4" fontId="5" fillId="6" borderId="4" xfId="0" applyNumberFormat="1" applyFont="1" applyFill="1" applyBorder="1" applyAlignment="1">
      <alignment horizontal="right" vertical="center" wrapText="1"/>
    </xf>
    <xf numFmtId="10" fontId="5" fillId="6" borderId="4" xfId="0" applyNumberFormat="1" applyFont="1" applyFill="1" applyBorder="1" applyAlignment="1">
      <alignment horizontal="center" vertical="center" wrapText="1"/>
    </xf>
    <xf numFmtId="4" fontId="5" fillId="0" borderId="17" xfId="0" applyNumberFormat="1" applyFont="1" applyFill="1" applyBorder="1" applyAlignment="1">
      <alignment horizontal="right" vertical="center" wrapText="1"/>
    </xf>
    <xf numFmtId="10" fontId="5" fillId="0" borderId="17" xfId="0" applyNumberFormat="1" applyFont="1" applyFill="1" applyBorder="1" applyAlignment="1">
      <alignment horizontal="center" vertical="center" wrapText="1"/>
    </xf>
    <xf numFmtId="4" fontId="5" fillId="0" borderId="18" xfId="0" applyNumberFormat="1" applyFont="1" applyFill="1" applyBorder="1" applyAlignment="1">
      <alignment horizontal="right" vertical="center" wrapText="1"/>
    </xf>
    <xf numFmtId="4" fontId="3" fillId="0" borderId="19" xfId="0" applyNumberFormat="1" applyFont="1" applyBorder="1" applyAlignment="1">
      <alignment horizontal="right" vertical="center" wrapText="1"/>
    </xf>
    <xf numFmtId="4" fontId="5" fillId="0" borderId="20" xfId="0" applyNumberFormat="1" applyFont="1" applyFill="1" applyBorder="1" applyAlignment="1">
      <alignment horizontal="right" vertical="center" wrapText="1"/>
    </xf>
    <xf numFmtId="4" fontId="3" fillId="0" borderId="21" xfId="0" applyNumberFormat="1" applyFont="1" applyFill="1" applyBorder="1" applyAlignment="1">
      <alignment horizontal="right" vertical="center" wrapText="1"/>
    </xf>
    <xf numFmtId="4" fontId="5" fillId="0" borderId="21" xfId="0" applyNumberFormat="1" applyFont="1" applyFill="1" applyBorder="1" applyAlignment="1">
      <alignment horizontal="right" vertical="center" wrapText="1"/>
    </xf>
    <xf numFmtId="4" fontId="3" fillId="0" borderId="21" xfId="0" applyNumberFormat="1" applyFont="1" applyBorder="1" applyAlignment="1">
      <alignment horizontal="right" vertical="center" wrapText="1"/>
    </xf>
    <xf numFmtId="4" fontId="5" fillId="0" borderId="21" xfId="0" applyNumberFormat="1" applyFont="1" applyBorder="1" applyAlignment="1">
      <alignment horizontal="right" vertical="center" wrapText="1"/>
    </xf>
    <xf numFmtId="4" fontId="3" fillId="0" borderId="22" xfId="0" applyNumberFormat="1" applyFont="1" applyBorder="1" applyAlignment="1">
      <alignment horizontal="right" vertical="center" wrapText="1"/>
    </xf>
    <xf numFmtId="164" fontId="5" fillId="0" borderId="23" xfId="0" applyNumberFormat="1" applyFont="1" applyFill="1" applyBorder="1" applyAlignment="1">
      <alignment horizontal="left" vertical="center"/>
    </xf>
    <xf numFmtId="164" fontId="3" fillId="0" borderId="24" xfId="0" applyNumberFormat="1" applyFont="1" applyFill="1" applyBorder="1" applyAlignment="1">
      <alignment horizontal="left" vertical="center" wrapText="1" indent="1"/>
    </xf>
    <xf numFmtId="4" fontId="5" fillId="0" borderId="17" xfId="0" applyNumberFormat="1" applyFont="1" applyBorder="1" applyAlignment="1">
      <alignment horizontal="right" vertical="center" wrapText="1"/>
    </xf>
    <xf numFmtId="10" fontId="5" fillId="0" borderId="17" xfId="0" applyNumberFormat="1" applyFont="1" applyBorder="1" applyAlignment="1">
      <alignment horizontal="center" vertical="center" wrapText="1"/>
    </xf>
    <xf numFmtId="4" fontId="5" fillId="0" borderId="18" xfId="0" applyNumberFormat="1" applyFont="1" applyBorder="1" applyAlignment="1">
      <alignment horizontal="right" vertical="center" wrapText="1"/>
    </xf>
    <xf numFmtId="4" fontId="5" fillId="0" borderId="20" xfId="0" applyNumberFormat="1" applyFont="1" applyBorder="1" applyAlignment="1">
      <alignment horizontal="right" vertical="center" wrapText="1"/>
    </xf>
    <xf numFmtId="4" fontId="3" fillId="0" borderId="17" xfId="0" applyNumberFormat="1" applyFont="1" applyBorder="1" applyAlignment="1">
      <alignment horizontal="right" vertical="center" wrapText="1"/>
    </xf>
    <xf numFmtId="10" fontId="3" fillId="0" borderId="17" xfId="0" applyNumberFormat="1" applyFont="1" applyBorder="1" applyAlignment="1">
      <alignment horizontal="center" vertical="center" wrapText="1"/>
    </xf>
    <xf numFmtId="10" fontId="3" fillId="0" borderId="17" xfId="0" applyNumberFormat="1" applyFont="1" applyFill="1" applyBorder="1" applyAlignment="1">
      <alignment horizontal="center" vertical="center" wrapText="1"/>
    </xf>
    <xf numFmtId="4" fontId="3" fillId="0" borderId="18" xfId="0" applyNumberFormat="1" applyFont="1" applyBorder="1" applyAlignment="1">
      <alignment horizontal="right" vertical="center" wrapText="1"/>
    </xf>
    <xf numFmtId="4" fontId="3" fillId="0" borderId="20" xfId="0" applyNumberFormat="1" applyFont="1" applyBorder="1" applyAlignment="1">
      <alignment horizontal="right" vertical="center" wrapText="1"/>
    </xf>
    <xf numFmtId="164" fontId="3" fillId="0" borderId="23" xfId="0" applyNumberFormat="1" applyFont="1" applyFill="1" applyBorder="1" applyAlignment="1">
      <alignment horizontal="left" vertical="center" wrapText="1" indent="1"/>
    </xf>
    <xf numFmtId="164" fontId="3" fillId="0" borderId="24" xfId="0" applyNumberFormat="1" applyFont="1" applyFill="1" applyBorder="1" applyAlignment="1">
      <alignment horizontal="left" vertical="center" indent="1"/>
    </xf>
    <xf numFmtId="4" fontId="3" fillId="0" borderId="25" xfId="0" applyNumberFormat="1" applyFont="1" applyBorder="1" applyAlignment="1">
      <alignment horizontal="right" vertical="center" wrapText="1"/>
    </xf>
    <xf numFmtId="4" fontId="3" fillId="0" borderId="26" xfId="0" applyNumberFormat="1" applyFont="1" applyBorder="1" applyAlignment="1">
      <alignment horizontal="right" vertical="center" wrapText="1"/>
    </xf>
    <xf numFmtId="4" fontId="3" fillId="0" borderId="27" xfId="0" applyNumberFormat="1" applyFont="1" applyFill="1" applyBorder="1" applyAlignment="1">
      <alignment horizontal="right" vertical="center" wrapText="1"/>
    </xf>
    <xf numFmtId="164" fontId="3" fillId="0" borderId="8" xfId="0" applyNumberFormat="1" applyFont="1" applyFill="1" applyBorder="1" applyAlignment="1">
      <alignment horizontal="left" vertical="center" wrapText="1" indent="1"/>
    </xf>
    <xf numFmtId="4" fontId="3" fillId="0" borderId="28" xfId="0" applyNumberFormat="1" applyFont="1" applyBorder="1" applyAlignment="1">
      <alignment horizontal="right" vertical="center" wrapText="1"/>
    </xf>
    <xf numFmtId="4" fontId="3" fillId="0" borderId="27" xfId="0" applyNumberFormat="1" applyFont="1" applyBorder="1" applyAlignment="1">
      <alignment horizontal="right" vertical="center" wrapText="1"/>
    </xf>
    <xf numFmtId="4" fontId="5" fillId="0" borderId="29" xfId="0" applyNumberFormat="1" applyFont="1" applyBorder="1" applyAlignment="1">
      <alignment horizontal="right" vertical="center" wrapText="1"/>
    </xf>
    <xf numFmtId="0" fontId="2" fillId="0" borderId="15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1" fontId="11" fillId="0" borderId="0" xfId="0" applyNumberFormat="1" applyFont="1" applyAlignment="1">
      <alignment horizontal="center" vertical="center"/>
    </xf>
    <xf numFmtId="49" fontId="11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 3" xfId="2"/>
    <cellStyle name="Notas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128666</xdr:rowOff>
    </xdr:from>
    <xdr:to>
      <xdr:col>0</xdr:col>
      <xdr:colOff>2504297</xdr:colOff>
      <xdr:row>4</xdr:row>
      <xdr:rowOff>39461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1" y="128666"/>
          <a:ext cx="2332846" cy="71089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AT/2019/INFORMES%20MENSUALES%202019/01-ENERO/INF.%20EJECUCI&#211;N%20PRESUPUESTARIA%20ENER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Act. prog."/>
      <sheetName val="GRUPO DE GASTOS"/>
      <sheetName val="REPORTE 171 "/>
      <sheetName val="REPORTE 212"/>
      <sheetName val="REPORTE 215"/>
      <sheetName val="Cuadro 1  de Gasto"/>
      <sheetName val="Cuadro 2 Balance"/>
      <sheetName val="cuadro 3 Obj. de Gasto"/>
      <sheetName val="RESUMEN"/>
      <sheetName val="Cuadro 4 inf de viáticos"/>
      <sheetName val="resumen de ingresos 2017"/>
      <sheetName val="ingresos"/>
      <sheetName val="Hoja1"/>
      <sheetName val="171"/>
    </sheetNames>
    <sheetDataSet>
      <sheetData sheetId="0">
        <row r="1">
          <cell r="A1" t="str">
            <v>TRIBUNAL ADMINISTRATIVO TRIBUTARIO</v>
          </cell>
        </row>
        <row r="2">
          <cell r="A2" t="str">
            <v>SECRETARÍA ADMINISTRATIVA</v>
          </cell>
        </row>
        <row r="5">
          <cell r="A5" t="str">
            <v>(en balboas)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7"/>
  <sheetViews>
    <sheetView tabSelected="1" showWhiteSpace="0" zoomScaleNormal="100" zoomScaleSheetLayoutView="50" workbookViewId="0">
      <selection activeCell="J81" sqref="J81"/>
    </sheetView>
  </sheetViews>
  <sheetFormatPr baseColWidth="10" defaultRowHeight="12.75" x14ac:dyDescent="0.2"/>
  <cols>
    <col min="1" max="1" width="42" style="2" customWidth="1"/>
    <col min="2" max="2" width="14.140625" style="2" customWidth="1"/>
    <col min="3" max="4" width="12.42578125" style="2" customWidth="1"/>
    <col min="5" max="14" width="12.42578125" style="3" customWidth="1"/>
    <col min="15" max="15" width="12.42578125" style="2" customWidth="1"/>
    <col min="16" max="16" width="12.42578125" style="3" customWidth="1"/>
    <col min="17" max="17" width="13.7109375" style="2" bestFit="1" customWidth="1"/>
    <col min="18" max="18" width="14.140625" style="2" customWidth="1"/>
    <col min="19" max="16384" width="11.42578125" style="2"/>
  </cols>
  <sheetData>
    <row r="1" spans="1:18" ht="15.75" x14ac:dyDescent="0.2">
      <c r="A1" s="82" t="str">
        <f>+'[1] Act. prog.'!A1</f>
        <v>TRIBUNAL ADMINISTRATIVO TRIBUTARIO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</row>
    <row r="2" spans="1:18" ht="15.75" x14ac:dyDescent="0.2">
      <c r="A2" s="83" t="str">
        <f>+'[1] Act. prog.'!A2</f>
        <v>SECRETARÍA ADMINISTRATIVA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</row>
    <row r="3" spans="1:18" ht="15.75" x14ac:dyDescent="0.2">
      <c r="A3" s="82" t="s">
        <v>132</v>
      </c>
      <c r="B3" s="82"/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3"/>
      <c r="R3" s="3"/>
    </row>
    <row r="4" spans="1:18" ht="15.75" x14ac:dyDescent="0.2">
      <c r="A4" s="84" t="s">
        <v>148</v>
      </c>
      <c r="B4" s="85"/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</row>
    <row r="5" spans="1:18" ht="13.5" customHeight="1" x14ac:dyDescent="0.2">
      <c r="A5" s="82" t="str">
        <f>+'[1] Act. prog.'!A5</f>
        <v>(en balboas)</v>
      </c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3"/>
    </row>
    <row r="6" spans="1:18" ht="36" x14ac:dyDescent="0.2">
      <c r="A6" s="86" t="s">
        <v>0</v>
      </c>
      <c r="B6" s="43" t="s">
        <v>1</v>
      </c>
      <c r="C6" s="43" t="s">
        <v>2</v>
      </c>
      <c r="D6" s="43" t="s">
        <v>3</v>
      </c>
      <c r="E6" s="44" t="s">
        <v>4</v>
      </c>
      <c r="F6" s="44" t="s">
        <v>110</v>
      </c>
      <c r="G6" s="44" t="s">
        <v>111</v>
      </c>
      <c r="H6" s="44" t="s">
        <v>112</v>
      </c>
      <c r="I6" s="44" t="s">
        <v>113</v>
      </c>
      <c r="J6" s="44" t="s">
        <v>6</v>
      </c>
      <c r="K6" s="44" t="s">
        <v>7</v>
      </c>
      <c r="L6" s="44" t="s">
        <v>8</v>
      </c>
      <c r="M6" s="43" t="s">
        <v>5</v>
      </c>
      <c r="N6" s="43" t="s">
        <v>9</v>
      </c>
      <c r="O6" s="44" t="s">
        <v>114</v>
      </c>
      <c r="P6" s="44" t="s">
        <v>115</v>
      </c>
      <c r="Q6" s="3"/>
      <c r="R6" s="3"/>
    </row>
    <row r="7" spans="1:18" s="5" customFormat="1" ht="12" x14ac:dyDescent="0.2">
      <c r="A7" s="87"/>
      <c r="B7" s="43"/>
      <c r="C7" s="89" t="s">
        <v>10</v>
      </c>
      <c r="D7" s="90"/>
      <c r="E7" s="90"/>
      <c r="F7" s="90"/>
      <c r="G7" s="90"/>
      <c r="H7" s="90"/>
      <c r="I7" s="90"/>
      <c r="J7" s="90"/>
      <c r="K7" s="90"/>
      <c r="L7" s="91"/>
      <c r="M7" s="43" t="s">
        <v>10</v>
      </c>
      <c r="N7" s="45" t="s">
        <v>127</v>
      </c>
      <c r="O7" s="43" t="s">
        <v>10</v>
      </c>
      <c r="P7" s="45" t="s">
        <v>127</v>
      </c>
      <c r="Q7" s="4"/>
      <c r="R7" s="4"/>
    </row>
    <row r="8" spans="1:18" s="5" customFormat="1" ht="12.75" customHeight="1" x14ac:dyDescent="0.2">
      <c r="A8" s="88"/>
      <c r="B8" s="46" t="s">
        <v>11</v>
      </c>
      <c r="C8" s="46" t="s">
        <v>12</v>
      </c>
      <c r="D8" s="46" t="s">
        <v>13</v>
      </c>
      <c r="E8" s="47" t="s">
        <v>14</v>
      </c>
      <c r="F8" s="46" t="s">
        <v>117</v>
      </c>
      <c r="G8" s="46" t="s">
        <v>116</v>
      </c>
      <c r="H8" s="46" t="s">
        <v>118</v>
      </c>
      <c r="I8" s="46" t="s">
        <v>119</v>
      </c>
      <c r="J8" s="46" t="s">
        <v>120</v>
      </c>
      <c r="K8" s="46" t="s">
        <v>121</v>
      </c>
      <c r="L8" s="46" t="s">
        <v>122</v>
      </c>
      <c r="M8" s="46" t="s">
        <v>123</v>
      </c>
      <c r="N8" s="46" t="s">
        <v>124</v>
      </c>
      <c r="O8" s="46" t="s">
        <v>125</v>
      </c>
      <c r="P8" s="46" t="s">
        <v>126</v>
      </c>
      <c r="Q8" s="4"/>
    </row>
    <row r="9" spans="1:18" s="6" customFormat="1" ht="15" customHeight="1" x14ac:dyDescent="0.2">
      <c r="A9" s="48" t="s">
        <v>15</v>
      </c>
      <c r="B9" s="49">
        <f t="shared" ref="B9:H9" si="0">B11+B33+B78+B127+B139</f>
        <v>3218744</v>
      </c>
      <c r="C9" s="49">
        <f t="shared" si="0"/>
        <v>3218744</v>
      </c>
      <c r="D9" s="49">
        <f t="shared" si="0"/>
        <v>2500003.34</v>
      </c>
      <c r="E9" s="49">
        <f t="shared" si="0"/>
        <v>2071538.8099999998</v>
      </c>
      <c r="F9" s="49">
        <f t="shared" si="0"/>
        <v>35179.230000000003</v>
      </c>
      <c r="G9" s="49">
        <f t="shared" si="0"/>
        <v>1874896.8200000003</v>
      </c>
      <c r="H9" s="49">
        <f t="shared" si="0"/>
        <v>1910076.0500000003</v>
      </c>
      <c r="I9" s="50">
        <f>H9/D9</f>
        <v>0.76402939925672275</v>
      </c>
      <c r="J9" s="49">
        <f>J11+J33+J78+J127+J139</f>
        <v>75358.51999999999</v>
      </c>
      <c r="K9" s="49">
        <f>K11+K33+K78+K127+K139</f>
        <v>212720.13</v>
      </c>
      <c r="L9" s="49">
        <f>L11+L33+L78+L127+L139</f>
        <v>2359548.64</v>
      </c>
      <c r="M9" s="50">
        <f>E9/D9</f>
        <v>0.82861441697113891</v>
      </c>
      <c r="N9" s="50">
        <f>L9/C9</f>
        <v>0.73306502163576848</v>
      </c>
      <c r="O9" s="49">
        <f>O11+O33+O78+O127+O139</f>
        <v>427967.53000000009</v>
      </c>
      <c r="P9" s="49">
        <f>P11+P33+P78+P127+P139</f>
        <v>858698.36</v>
      </c>
      <c r="Q9" s="4"/>
    </row>
    <row r="10" spans="1:18" s="12" customFormat="1" ht="15" customHeight="1" x14ac:dyDescent="0.2">
      <c r="A10" s="7"/>
      <c r="B10" s="8"/>
      <c r="C10" s="9"/>
      <c r="D10" s="9"/>
      <c r="E10" s="9"/>
      <c r="F10" s="9"/>
      <c r="G10" s="9"/>
      <c r="H10" s="9"/>
      <c r="I10" s="10"/>
      <c r="J10" s="9"/>
      <c r="K10" s="9"/>
      <c r="L10" s="9"/>
      <c r="M10" s="10"/>
      <c r="N10" s="10"/>
      <c r="O10" s="9"/>
      <c r="P10" s="11"/>
      <c r="Q10" s="4"/>
    </row>
    <row r="11" spans="1:18" s="16" customFormat="1" x14ac:dyDescent="0.2">
      <c r="A11" s="13" t="s">
        <v>16</v>
      </c>
      <c r="B11" s="14">
        <f>B12+B16+B18+B20+B22+B27</f>
        <v>2071148</v>
      </c>
      <c r="C11" s="14">
        <f>C12+C16+C18+C20+C22+C27</f>
        <v>2071206</v>
      </c>
      <c r="D11" s="14">
        <f t="shared" ref="D11:E11" si="1">D12+D16+D18+D20+D22+D27</f>
        <v>1549494.34</v>
      </c>
      <c r="E11" s="14">
        <f t="shared" si="1"/>
        <v>1392577.27</v>
      </c>
      <c r="F11" s="14">
        <f t="shared" ref="F11:J11" si="2">F12+F16+F18+F20+F22+F27</f>
        <v>20723.18</v>
      </c>
      <c r="G11" s="14">
        <f t="shared" si="2"/>
        <v>1371854.09</v>
      </c>
      <c r="H11" s="14">
        <f t="shared" si="2"/>
        <v>1392577.27</v>
      </c>
      <c r="I11" s="15">
        <f t="shared" ref="I11:I16" si="3">H11/D11</f>
        <v>0.89873014315108757</v>
      </c>
      <c r="J11" s="14">
        <f t="shared" si="2"/>
        <v>0</v>
      </c>
      <c r="K11" s="14">
        <f t="shared" ref="K11" si="4">K12+K16+K18+K20+K22+K27</f>
        <v>116851.33</v>
      </c>
      <c r="L11" s="14">
        <f t="shared" ref="L11" si="5">L12+L16+L18+L20+L22+L27</f>
        <v>1509428.6</v>
      </c>
      <c r="M11" s="15">
        <f t="shared" ref="M11:M16" si="6">E11/D11</f>
        <v>0.89873014315108757</v>
      </c>
      <c r="N11" s="15">
        <f>L11/C11</f>
        <v>0.72876797382780856</v>
      </c>
      <c r="O11" s="14">
        <f t="shared" ref="O11:P11" si="7">O12+O16+O18+O20+O22+O27</f>
        <v>156917.06999999998</v>
      </c>
      <c r="P11" s="14">
        <f t="shared" si="7"/>
        <v>561777.4</v>
      </c>
      <c r="Q11" s="4"/>
    </row>
    <row r="12" spans="1:18" s="16" customFormat="1" x14ac:dyDescent="0.2">
      <c r="A12" s="61" t="s">
        <v>17</v>
      </c>
      <c r="B12" s="55">
        <f>B13+B14+B15</f>
        <v>1613160</v>
      </c>
      <c r="C12" s="51">
        <f t="shared" ref="C12:J12" si="8">C13+C14+C15</f>
        <v>1588787</v>
      </c>
      <c r="D12" s="51">
        <f t="shared" si="8"/>
        <v>1185497</v>
      </c>
      <c r="E12" s="51">
        <f t="shared" si="8"/>
        <v>1065176.3799999999</v>
      </c>
      <c r="F12" s="51">
        <f t="shared" si="8"/>
        <v>0</v>
      </c>
      <c r="G12" s="51">
        <f t="shared" si="8"/>
        <v>1065176.3799999999</v>
      </c>
      <c r="H12" s="51">
        <f t="shared" si="8"/>
        <v>1065176.3799999999</v>
      </c>
      <c r="I12" s="52">
        <f t="shared" si="3"/>
        <v>0.89850617926489895</v>
      </c>
      <c r="J12" s="51">
        <f t="shared" si="8"/>
        <v>0</v>
      </c>
      <c r="K12" s="51">
        <f t="shared" ref="K12" si="9">K13+K14+K15</f>
        <v>95802.16</v>
      </c>
      <c r="L12" s="51">
        <f t="shared" ref="L12" si="10">L13+L14+L15</f>
        <v>1160978.54</v>
      </c>
      <c r="M12" s="52">
        <f t="shared" si="6"/>
        <v>0.89850617926489895</v>
      </c>
      <c r="N12" s="52">
        <f>L12/C12</f>
        <v>0.73073265327573811</v>
      </c>
      <c r="O12" s="51">
        <f t="shared" ref="O12:P12" si="11">O13+O14+O15</f>
        <v>120320.62000000001</v>
      </c>
      <c r="P12" s="53">
        <f t="shared" si="11"/>
        <v>427808.45999999996</v>
      </c>
      <c r="Q12" s="4"/>
    </row>
    <row r="13" spans="1:18" s="22" customFormat="1" ht="15" customHeight="1" x14ac:dyDescent="0.2">
      <c r="A13" s="17" t="s">
        <v>18</v>
      </c>
      <c r="B13" s="56">
        <v>1559160</v>
      </c>
      <c r="C13" s="18">
        <v>1538407</v>
      </c>
      <c r="D13" s="18">
        <v>1148617</v>
      </c>
      <c r="E13" s="18">
        <v>1041226.36</v>
      </c>
      <c r="F13" s="18">
        <v>0</v>
      </c>
      <c r="G13" s="18">
        <v>1041226.36</v>
      </c>
      <c r="H13" s="18">
        <f>F13+G13</f>
        <v>1041226.36</v>
      </c>
      <c r="I13" s="19">
        <f>H13/D13</f>
        <v>0.9065043961564212</v>
      </c>
      <c r="J13" s="18">
        <v>0</v>
      </c>
      <c r="K13" s="18">
        <v>91490.41</v>
      </c>
      <c r="L13" s="20">
        <f>E13+J13+K13</f>
        <v>1132716.77</v>
      </c>
      <c r="M13" s="19">
        <f>E13/D13</f>
        <v>0.9065043961564212</v>
      </c>
      <c r="N13" s="19">
        <f>L13/C13</f>
        <v>0.73629200205147272</v>
      </c>
      <c r="O13" s="20">
        <f>D13-E13</f>
        <v>107390.64000000001</v>
      </c>
      <c r="P13" s="21">
        <f>C13-L13</f>
        <v>405690.23</v>
      </c>
      <c r="Q13" s="4"/>
    </row>
    <row r="14" spans="1:18" s="22" customFormat="1" x14ac:dyDescent="0.2">
      <c r="A14" s="17" t="s">
        <v>128</v>
      </c>
      <c r="B14" s="56">
        <v>0</v>
      </c>
      <c r="C14" s="18">
        <v>12650</v>
      </c>
      <c r="D14" s="18">
        <v>12650</v>
      </c>
      <c r="E14" s="18">
        <v>11550</v>
      </c>
      <c r="F14" s="18">
        <v>0</v>
      </c>
      <c r="G14" s="18">
        <v>11550</v>
      </c>
      <c r="H14" s="18">
        <f t="shared" ref="H14:H15" si="12">F14+G14</f>
        <v>11550</v>
      </c>
      <c r="I14" s="19">
        <f>H14/D14</f>
        <v>0.91304347826086951</v>
      </c>
      <c r="J14" s="18">
        <v>0</v>
      </c>
      <c r="K14" s="18">
        <v>149.76</v>
      </c>
      <c r="L14" s="20">
        <f t="shared" ref="L14:L15" si="13">E14+J14+K14</f>
        <v>11699.76</v>
      </c>
      <c r="M14" s="19">
        <f t="shared" ref="M14:M15" si="14">E14/D14</f>
        <v>0.91304347826086951</v>
      </c>
      <c r="N14" s="19">
        <f t="shared" ref="N14:N15" si="15">L14/C14</f>
        <v>0.92488221343873522</v>
      </c>
      <c r="O14" s="20">
        <f t="shared" ref="O14:O15" si="16">D14-E14</f>
        <v>1100</v>
      </c>
      <c r="P14" s="21">
        <f t="shared" ref="P14:P15" si="17">C14-L14</f>
        <v>950.23999999999978</v>
      </c>
      <c r="Q14" s="4"/>
    </row>
    <row r="15" spans="1:18" s="16" customFormat="1" x14ac:dyDescent="0.2">
      <c r="A15" s="23" t="s">
        <v>19</v>
      </c>
      <c r="B15" s="56">
        <v>54000</v>
      </c>
      <c r="C15" s="18">
        <v>37730</v>
      </c>
      <c r="D15" s="18">
        <v>24230</v>
      </c>
      <c r="E15" s="18">
        <v>12400.02</v>
      </c>
      <c r="F15" s="18">
        <v>0</v>
      </c>
      <c r="G15" s="18">
        <v>12400.02</v>
      </c>
      <c r="H15" s="18">
        <f t="shared" si="12"/>
        <v>12400.02</v>
      </c>
      <c r="I15" s="19">
        <f>H15/D15</f>
        <v>0.51176310359059018</v>
      </c>
      <c r="J15" s="18">
        <v>0</v>
      </c>
      <c r="K15" s="18">
        <v>4161.99</v>
      </c>
      <c r="L15" s="20">
        <f t="shared" si="13"/>
        <v>16562.010000000002</v>
      </c>
      <c r="M15" s="19">
        <f t="shared" si="14"/>
        <v>0.51176310359059018</v>
      </c>
      <c r="N15" s="19">
        <f t="shared" si="15"/>
        <v>0.43896130400212036</v>
      </c>
      <c r="O15" s="20">
        <f t="shared" si="16"/>
        <v>11829.98</v>
      </c>
      <c r="P15" s="21">
        <f t="shared" si="17"/>
        <v>21167.989999999998</v>
      </c>
      <c r="Q15" s="4"/>
    </row>
    <row r="16" spans="1:18" s="28" customFormat="1" x14ac:dyDescent="0.2">
      <c r="A16" s="24" t="s">
        <v>20</v>
      </c>
      <c r="B16" s="57">
        <f>B17</f>
        <v>138000</v>
      </c>
      <c r="C16" s="25">
        <f>C17</f>
        <v>143382</v>
      </c>
      <c r="D16" s="25">
        <f t="shared" ref="D16:E16" si="18">D17</f>
        <v>108882</v>
      </c>
      <c r="E16" s="25">
        <f t="shared" si="18"/>
        <v>103500</v>
      </c>
      <c r="F16" s="25">
        <f t="shared" ref="F16:J16" si="19">F17</f>
        <v>0</v>
      </c>
      <c r="G16" s="25">
        <f t="shared" si="19"/>
        <v>103500</v>
      </c>
      <c r="H16" s="25">
        <f t="shared" si="19"/>
        <v>103500</v>
      </c>
      <c r="I16" s="26">
        <f t="shared" si="3"/>
        <v>0.95057034220532322</v>
      </c>
      <c r="J16" s="25">
        <f t="shared" si="19"/>
        <v>0</v>
      </c>
      <c r="K16" s="25">
        <f t="shared" ref="K16" si="20">K17</f>
        <v>5381.08</v>
      </c>
      <c r="L16" s="25">
        <f t="shared" ref="L16" si="21">L17</f>
        <v>108881.08</v>
      </c>
      <c r="M16" s="26">
        <f t="shared" si="6"/>
        <v>0.95057034220532322</v>
      </c>
      <c r="N16" s="26">
        <f t="shared" ref="N16:N54" si="22">L16/C16</f>
        <v>0.75937760667308307</v>
      </c>
      <c r="O16" s="25">
        <f t="shared" ref="O16:P16" si="23">O17</f>
        <v>5382</v>
      </c>
      <c r="P16" s="27">
        <f t="shared" si="23"/>
        <v>34500.92</v>
      </c>
      <c r="Q16" s="4"/>
    </row>
    <row r="17" spans="1:17" s="16" customFormat="1" x14ac:dyDescent="0.2">
      <c r="A17" s="29" t="s">
        <v>20</v>
      </c>
      <c r="B17" s="58">
        <v>138000</v>
      </c>
      <c r="C17" s="20">
        <v>143382</v>
      </c>
      <c r="D17" s="20">
        <v>108882</v>
      </c>
      <c r="E17" s="20">
        <v>103500</v>
      </c>
      <c r="F17" s="20">
        <v>0</v>
      </c>
      <c r="G17" s="20">
        <v>103500</v>
      </c>
      <c r="H17" s="20">
        <f>F17+G17</f>
        <v>103500</v>
      </c>
      <c r="I17" s="30">
        <f>H17/D17</f>
        <v>0.95057034220532322</v>
      </c>
      <c r="J17" s="20">
        <v>0</v>
      </c>
      <c r="K17" s="20">
        <v>5381.08</v>
      </c>
      <c r="L17" s="20">
        <f>E17+J17+K17</f>
        <v>108881.08</v>
      </c>
      <c r="M17" s="30">
        <f>E17/D17</f>
        <v>0.95057034220532322</v>
      </c>
      <c r="N17" s="19">
        <f>L17/C17</f>
        <v>0.75937760667308307</v>
      </c>
      <c r="O17" s="20">
        <f>D17-E17</f>
        <v>5382</v>
      </c>
      <c r="P17" s="21">
        <f>C17-L17</f>
        <v>34500.92</v>
      </c>
      <c r="Q17" s="31"/>
    </row>
    <row r="18" spans="1:17" s="16" customFormat="1" x14ac:dyDescent="0.2">
      <c r="A18" s="24" t="s">
        <v>129</v>
      </c>
      <c r="B18" s="59">
        <f>B19</f>
        <v>0</v>
      </c>
      <c r="C18" s="33">
        <f>C19</f>
        <v>2938</v>
      </c>
      <c r="D18" s="33">
        <f t="shared" ref="D18:E18" si="24">D19</f>
        <v>2938</v>
      </c>
      <c r="E18" s="33">
        <f t="shared" si="24"/>
        <v>2924.82</v>
      </c>
      <c r="F18" s="33">
        <f t="shared" ref="F18:J18" si="25">F19</f>
        <v>123.48</v>
      </c>
      <c r="G18" s="33">
        <f t="shared" si="25"/>
        <v>2801.34</v>
      </c>
      <c r="H18" s="33">
        <f t="shared" si="25"/>
        <v>2924.82</v>
      </c>
      <c r="I18" s="30">
        <f t="shared" ref="I18:I19" si="26">H18/D18</f>
        <v>0.99551395507147722</v>
      </c>
      <c r="J18" s="33">
        <f t="shared" si="25"/>
        <v>0</v>
      </c>
      <c r="K18" s="33">
        <f t="shared" ref="K18" si="27">K19</f>
        <v>3.95</v>
      </c>
      <c r="L18" s="33">
        <f t="shared" ref="L18" si="28">L19</f>
        <v>2928.77</v>
      </c>
      <c r="M18" s="30">
        <f t="shared" ref="M18:M19" si="29">E18/D18</f>
        <v>0.99551395507147722</v>
      </c>
      <c r="N18" s="19">
        <f t="shared" ref="N18:N19" si="30">L18/C18</f>
        <v>0.99685840707964601</v>
      </c>
      <c r="O18" s="33">
        <f t="shared" ref="O18:P18" si="31">O19</f>
        <v>13.179999999999836</v>
      </c>
      <c r="P18" s="35">
        <f t="shared" si="31"/>
        <v>9.2300000000000182</v>
      </c>
      <c r="Q18" s="31"/>
    </row>
    <row r="19" spans="1:17" s="16" customFormat="1" x14ac:dyDescent="0.2">
      <c r="A19" s="29" t="s">
        <v>129</v>
      </c>
      <c r="B19" s="58">
        <v>0</v>
      </c>
      <c r="C19" s="20">
        <v>2938</v>
      </c>
      <c r="D19" s="20">
        <v>2938</v>
      </c>
      <c r="E19" s="20">
        <v>2924.82</v>
      </c>
      <c r="F19" s="20">
        <v>123.48</v>
      </c>
      <c r="G19" s="20">
        <v>2801.34</v>
      </c>
      <c r="H19" s="20">
        <f>F19+G19</f>
        <v>2924.82</v>
      </c>
      <c r="I19" s="30">
        <f t="shared" si="26"/>
        <v>0.99551395507147722</v>
      </c>
      <c r="J19" s="20">
        <v>0</v>
      </c>
      <c r="K19" s="20">
        <v>3.95</v>
      </c>
      <c r="L19" s="20">
        <f>E19+J19+K19</f>
        <v>2928.77</v>
      </c>
      <c r="M19" s="30">
        <f t="shared" si="29"/>
        <v>0.99551395507147722</v>
      </c>
      <c r="N19" s="19">
        <f t="shared" si="30"/>
        <v>0.99685840707964601</v>
      </c>
      <c r="O19" s="20">
        <f>D19-E19</f>
        <v>13.179999999999836</v>
      </c>
      <c r="P19" s="21">
        <f>C19-L19</f>
        <v>9.2300000000000182</v>
      </c>
      <c r="Q19" s="31"/>
    </row>
    <row r="20" spans="1:17" s="36" customFormat="1" x14ac:dyDescent="0.2">
      <c r="A20" s="32" t="s">
        <v>21</v>
      </c>
      <c r="B20" s="59">
        <f>B21</f>
        <v>47163</v>
      </c>
      <c r="C20" s="33">
        <f>C21</f>
        <v>48339</v>
      </c>
      <c r="D20" s="33">
        <f t="shared" ref="D20:E20" si="32">D21</f>
        <v>32618.34</v>
      </c>
      <c r="E20" s="33">
        <f t="shared" si="32"/>
        <v>28413.09</v>
      </c>
      <c r="F20" s="33">
        <f t="shared" ref="F20:J20" si="33">F21</f>
        <v>0</v>
      </c>
      <c r="G20" s="33">
        <f t="shared" si="33"/>
        <v>28413.09</v>
      </c>
      <c r="H20" s="33">
        <f t="shared" si="33"/>
        <v>28413.09</v>
      </c>
      <c r="I20" s="34">
        <f t="shared" ref="I20" si="34">I21</f>
        <v>0.87107713022796374</v>
      </c>
      <c r="J20" s="33">
        <f t="shared" si="33"/>
        <v>0</v>
      </c>
      <c r="K20" s="33">
        <f t="shared" ref="K20" si="35">K21</f>
        <v>3110.05</v>
      </c>
      <c r="L20" s="33">
        <f t="shared" ref="L20" si="36">L21</f>
        <v>31523.14</v>
      </c>
      <c r="M20" s="34">
        <v>0</v>
      </c>
      <c r="N20" s="26">
        <f t="shared" si="22"/>
        <v>0.65212644034837297</v>
      </c>
      <c r="O20" s="33">
        <f t="shared" ref="O20:P20" si="37">O21</f>
        <v>4205.25</v>
      </c>
      <c r="P20" s="35">
        <f t="shared" si="37"/>
        <v>16815.86</v>
      </c>
      <c r="Q20" s="31"/>
    </row>
    <row r="21" spans="1:17" s="16" customFormat="1" x14ac:dyDescent="0.2">
      <c r="A21" s="17" t="s">
        <v>21</v>
      </c>
      <c r="B21" s="58">
        <v>47163</v>
      </c>
      <c r="C21" s="20">
        <v>48339</v>
      </c>
      <c r="D21" s="20">
        <v>32618.34</v>
      </c>
      <c r="E21" s="20">
        <v>28413.09</v>
      </c>
      <c r="F21" s="20">
        <v>0</v>
      </c>
      <c r="G21" s="20">
        <v>28413.09</v>
      </c>
      <c r="H21" s="20">
        <f>F21+G21</f>
        <v>28413.09</v>
      </c>
      <c r="I21" s="30">
        <f>H21/D21</f>
        <v>0.87107713022796374</v>
      </c>
      <c r="J21" s="20">
        <v>0</v>
      </c>
      <c r="K21" s="20">
        <v>3110.05</v>
      </c>
      <c r="L21" s="20">
        <f>E21+J21+K21</f>
        <v>31523.14</v>
      </c>
      <c r="M21" s="30">
        <f>E21/D21</f>
        <v>0.87107713022796374</v>
      </c>
      <c r="N21" s="19">
        <f>L21/C21</f>
        <v>0.65212644034837297</v>
      </c>
      <c r="O21" s="20">
        <f>D21-E21</f>
        <v>4205.25</v>
      </c>
      <c r="P21" s="21">
        <f>C21-L21</f>
        <v>16815.86</v>
      </c>
      <c r="Q21" s="31"/>
    </row>
    <row r="22" spans="1:17" s="36" customFormat="1" x14ac:dyDescent="0.2">
      <c r="A22" s="24" t="s">
        <v>22</v>
      </c>
      <c r="B22" s="59">
        <f>B23+B24+B25+B26</f>
        <v>272825</v>
      </c>
      <c r="C22" s="33">
        <f>C23+C24+C25+C26</f>
        <v>277890</v>
      </c>
      <c r="D22" s="33">
        <f t="shared" ref="D22:E22" si="38">D23+D24+D25+D26</f>
        <v>209689</v>
      </c>
      <c r="E22" s="33">
        <f t="shared" si="38"/>
        <v>183231.81999999998</v>
      </c>
      <c r="F22" s="33">
        <f t="shared" ref="F22:J22" si="39">F23+F24+F25+F26</f>
        <v>20247.95</v>
      </c>
      <c r="G22" s="33">
        <f t="shared" si="39"/>
        <v>162983.87</v>
      </c>
      <c r="H22" s="33">
        <f t="shared" si="39"/>
        <v>183231.81999999998</v>
      </c>
      <c r="I22" s="34">
        <f t="shared" ref="I22:I38" si="40">H22/D22</f>
        <v>0.87382657173242262</v>
      </c>
      <c r="J22" s="33">
        <f t="shared" si="39"/>
        <v>0</v>
      </c>
      <c r="K22" s="33">
        <f t="shared" ref="K22" si="41">K23+K24+K25+K26</f>
        <v>12503.67</v>
      </c>
      <c r="L22" s="33">
        <f t="shared" ref="L22" si="42">L23+L24+L25+L26</f>
        <v>195735.49</v>
      </c>
      <c r="M22" s="34">
        <f t="shared" ref="M22:M38" si="43">E22/D22</f>
        <v>0.87382657173242262</v>
      </c>
      <c r="N22" s="26">
        <f t="shared" si="22"/>
        <v>0.70436320126668828</v>
      </c>
      <c r="O22" s="33">
        <f t="shared" ref="O22:P22" si="44">O23+O24+O25+O26</f>
        <v>26457.179999999993</v>
      </c>
      <c r="P22" s="35">
        <f t="shared" si="44"/>
        <v>82154.510000000024</v>
      </c>
      <c r="Q22" s="31"/>
    </row>
    <row r="23" spans="1:17" s="16" customFormat="1" x14ac:dyDescent="0.2">
      <c r="A23" s="17" t="s">
        <v>23</v>
      </c>
      <c r="B23" s="58">
        <v>219589</v>
      </c>
      <c r="C23" s="20">
        <v>222792</v>
      </c>
      <c r="D23" s="20">
        <v>167894</v>
      </c>
      <c r="E23" s="20">
        <v>146575.23000000001</v>
      </c>
      <c r="F23" s="20">
        <v>16142.9</v>
      </c>
      <c r="G23" s="20">
        <v>130432.33</v>
      </c>
      <c r="H23" s="20">
        <f>F23+G23</f>
        <v>146575.23000000001</v>
      </c>
      <c r="I23" s="30">
        <f>H23/D23</f>
        <v>0.87302244273172369</v>
      </c>
      <c r="J23" s="20">
        <v>0</v>
      </c>
      <c r="K23" s="20">
        <v>10072.58</v>
      </c>
      <c r="L23" s="20">
        <f>E23+J23+K23</f>
        <v>156647.81</v>
      </c>
      <c r="M23" s="30">
        <f>E23/D23</f>
        <v>0.87302244273172369</v>
      </c>
      <c r="N23" s="19">
        <f>L23/C23</f>
        <v>0.70311236489640561</v>
      </c>
      <c r="O23" s="20">
        <f>D23-E23</f>
        <v>21318.76999999999</v>
      </c>
      <c r="P23" s="21">
        <f>C23-L23</f>
        <v>66144.19</v>
      </c>
      <c r="Q23" s="31"/>
    </row>
    <row r="24" spans="1:17" s="36" customFormat="1" x14ac:dyDescent="0.2">
      <c r="A24" s="17" t="s">
        <v>24</v>
      </c>
      <c r="B24" s="58">
        <v>24198</v>
      </c>
      <c r="C24" s="20">
        <v>24429</v>
      </c>
      <c r="D24" s="20">
        <v>18384</v>
      </c>
      <c r="E24" s="20">
        <v>15936.05</v>
      </c>
      <c r="F24" s="20">
        <v>1779.57</v>
      </c>
      <c r="G24" s="20">
        <v>14156.48</v>
      </c>
      <c r="H24" s="20">
        <f t="shared" ref="H24:H26" si="45">F24+G24</f>
        <v>15936.05</v>
      </c>
      <c r="I24" s="30">
        <f t="shared" ref="I24:I26" si="46">H24/D24</f>
        <v>0.86684345082680592</v>
      </c>
      <c r="J24" s="20">
        <v>0</v>
      </c>
      <c r="K24" s="20">
        <v>1117.94</v>
      </c>
      <c r="L24" s="20">
        <f t="shared" ref="L24:L26" si="47">E24+J24+K24</f>
        <v>17053.989999999998</v>
      </c>
      <c r="M24" s="30">
        <f t="shared" ref="M24:M26" si="48">E24/D24</f>
        <v>0.86684345082680592</v>
      </c>
      <c r="N24" s="19">
        <f t="shared" ref="N24:N26" si="49">L24/C24</f>
        <v>0.6981043022637029</v>
      </c>
      <c r="O24" s="20">
        <f t="shared" ref="O24:O26" si="50">D24-E24</f>
        <v>2447.9500000000007</v>
      </c>
      <c r="P24" s="21">
        <f t="shared" ref="P24:P26" si="51">C24-L24</f>
        <v>7375.010000000002</v>
      </c>
      <c r="Q24" s="31"/>
    </row>
    <row r="25" spans="1:17" s="16" customFormat="1" x14ac:dyDescent="0.2">
      <c r="A25" s="17" t="s">
        <v>25</v>
      </c>
      <c r="B25" s="58">
        <v>24198</v>
      </c>
      <c r="C25" s="20">
        <v>25790</v>
      </c>
      <c r="D25" s="20">
        <v>19745</v>
      </c>
      <c r="E25" s="20">
        <v>17574.05</v>
      </c>
      <c r="F25" s="20">
        <v>1975.82</v>
      </c>
      <c r="G25" s="20">
        <v>15598.23</v>
      </c>
      <c r="H25" s="20">
        <f t="shared" si="45"/>
        <v>17574.05</v>
      </c>
      <c r="I25" s="30">
        <f t="shared" si="46"/>
        <v>0.890050645733097</v>
      </c>
      <c r="J25" s="20">
        <v>0</v>
      </c>
      <c r="K25" s="20">
        <v>1086.6600000000001</v>
      </c>
      <c r="L25" s="20">
        <f t="shared" si="47"/>
        <v>18660.71</v>
      </c>
      <c r="M25" s="30">
        <f t="shared" si="48"/>
        <v>0.890050645733097</v>
      </c>
      <c r="N25" s="19">
        <f t="shared" si="49"/>
        <v>0.72356378441256297</v>
      </c>
      <c r="O25" s="20">
        <f t="shared" si="50"/>
        <v>2170.9500000000007</v>
      </c>
      <c r="P25" s="21">
        <f t="shared" si="51"/>
        <v>7129.2900000000009</v>
      </c>
      <c r="Q25" s="31"/>
    </row>
    <row r="26" spans="1:17" s="16" customFormat="1" ht="12.75" customHeight="1" x14ac:dyDescent="0.2">
      <c r="A26" s="17" t="s">
        <v>26</v>
      </c>
      <c r="B26" s="58">
        <v>4840</v>
      </c>
      <c r="C26" s="20">
        <v>4879</v>
      </c>
      <c r="D26" s="20">
        <v>3666</v>
      </c>
      <c r="E26" s="20">
        <v>3146.49</v>
      </c>
      <c r="F26" s="20">
        <v>349.66</v>
      </c>
      <c r="G26" s="20">
        <v>2796.83</v>
      </c>
      <c r="H26" s="20">
        <f t="shared" si="45"/>
        <v>3146.49</v>
      </c>
      <c r="I26" s="30">
        <f t="shared" si="46"/>
        <v>0.85828968903436986</v>
      </c>
      <c r="J26" s="20">
        <v>0</v>
      </c>
      <c r="K26" s="20">
        <v>226.49</v>
      </c>
      <c r="L26" s="20">
        <f t="shared" si="47"/>
        <v>3372.9799999999996</v>
      </c>
      <c r="M26" s="30">
        <f t="shared" si="48"/>
        <v>0.85828968903436986</v>
      </c>
      <c r="N26" s="19">
        <f t="shared" si="49"/>
        <v>0.69132609141217449</v>
      </c>
      <c r="O26" s="20">
        <f t="shared" si="50"/>
        <v>519.51000000000022</v>
      </c>
      <c r="P26" s="21">
        <f t="shared" si="51"/>
        <v>1506.0200000000004</v>
      </c>
      <c r="Q26" s="31"/>
    </row>
    <row r="27" spans="1:17" s="16" customFormat="1" ht="12.75" customHeight="1" x14ac:dyDescent="0.2">
      <c r="A27" s="24" t="s">
        <v>130</v>
      </c>
      <c r="B27" s="59">
        <f>B28+B29+B30+B31+B32</f>
        <v>0</v>
      </c>
      <c r="C27" s="33">
        <f>C28+C29+C30+C31+C32</f>
        <v>9870</v>
      </c>
      <c r="D27" s="33">
        <f t="shared" ref="D27:E27" si="52">D28+D29+D30+D31+D32</f>
        <v>9870</v>
      </c>
      <c r="E27" s="33">
        <f t="shared" si="52"/>
        <v>9331.16</v>
      </c>
      <c r="F27" s="33">
        <f t="shared" ref="F27:J27" si="53">F28+F29+F30+F31+F32</f>
        <v>351.75</v>
      </c>
      <c r="G27" s="33">
        <f t="shared" si="53"/>
        <v>8979.41</v>
      </c>
      <c r="H27" s="33">
        <f t="shared" si="53"/>
        <v>9331.16</v>
      </c>
      <c r="I27" s="34">
        <f t="shared" si="40"/>
        <v>0.94540628166160079</v>
      </c>
      <c r="J27" s="33">
        <f t="shared" si="53"/>
        <v>0</v>
      </c>
      <c r="K27" s="33">
        <f t="shared" ref="K27" si="54">K28+K29+K30+K31+K32</f>
        <v>50.420000000000009</v>
      </c>
      <c r="L27" s="33">
        <f t="shared" ref="L27" si="55">L28+L29+L30+L31+L32</f>
        <v>9381.58</v>
      </c>
      <c r="M27" s="34">
        <f t="shared" ref="M27" si="56">E27/D27</f>
        <v>0.94540628166160079</v>
      </c>
      <c r="N27" s="26">
        <f t="shared" ref="N27" si="57">L27/C27</f>
        <v>0.95051469098277608</v>
      </c>
      <c r="O27" s="33">
        <f t="shared" ref="O27:P27" si="58">O28+O29+O30+O31+O32</f>
        <v>538.83999999999992</v>
      </c>
      <c r="P27" s="35">
        <f t="shared" si="58"/>
        <v>488.42000000000019</v>
      </c>
      <c r="Q27" s="31"/>
    </row>
    <row r="28" spans="1:17" s="16" customFormat="1" ht="12.75" customHeight="1" x14ac:dyDescent="0.2">
      <c r="A28" s="17" t="s">
        <v>17</v>
      </c>
      <c r="B28" s="58">
        <v>0</v>
      </c>
      <c r="C28" s="20">
        <v>6764</v>
      </c>
      <c r="D28" s="20">
        <v>6764</v>
      </c>
      <c r="E28" s="20">
        <v>6299.67</v>
      </c>
      <c r="F28" s="20">
        <v>0</v>
      </c>
      <c r="G28" s="20">
        <v>6299.67</v>
      </c>
      <c r="H28" s="20">
        <f>F28+G28</f>
        <v>6299.67</v>
      </c>
      <c r="I28" s="30">
        <f>H28/D28</f>
        <v>0.93135274985215855</v>
      </c>
      <c r="J28" s="20">
        <v>0</v>
      </c>
      <c r="K28" s="20">
        <v>43.45</v>
      </c>
      <c r="L28" s="20">
        <f>E28+J28+K28</f>
        <v>6343.12</v>
      </c>
      <c r="M28" s="30">
        <f>E28/D28</f>
        <v>0.93135274985215855</v>
      </c>
      <c r="N28" s="19">
        <f>L28/C28</f>
        <v>0.93777646363098754</v>
      </c>
      <c r="O28" s="20">
        <f>D28-E28</f>
        <v>464.32999999999993</v>
      </c>
      <c r="P28" s="21">
        <f>C28-L28</f>
        <v>420.88000000000011</v>
      </c>
      <c r="Q28" s="31"/>
    </row>
    <row r="29" spans="1:17" s="16" customFormat="1" ht="12.75" customHeight="1" x14ac:dyDescent="0.2">
      <c r="A29" s="17" t="s">
        <v>131</v>
      </c>
      <c r="B29" s="58">
        <v>0</v>
      </c>
      <c r="C29" s="20">
        <v>350</v>
      </c>
      <c r="D29" s="20">
        <v>350</v>
      </c>
      <c r="E29" s="20">
        <v>350</v>
      </c>
      <c r="F29" s="20">
        <v>0</v>
      </c>
      <c r="G29" s="20">
        <v>350</v>
      </c>
      <c r="H29" s="20">
        <f t="shared" ref="H29:H32" si="59">F29+G29</f>
        <v>350</v>
      </c>
      <c r="I29" s="30">
        <f t="shared" ref="I29:I32" si="60">H29/D29</f>
        <v>1</v>
      </c>
      <c r="J29" s="20">
        <v>0</v>
      </c>
      <c r="K29" s="20">
        <v>0</v>
      </c>
      <c r="L29" s="20">
        <f t="shared" ref="L29:L32" si="61">E29+J29+K29</f>
        <v>350</v>
      </c>
      <c r="M29" s="30">
        <f t="shared" ref="M29:M32" si="62">E29/D29</f>
        <v>1</v>
      </c>
      <c r="N29" s="19">
        <f t="shared" ref="N29:N32" si="63">L29/C29</f>
        <v>1</v>
      </c>
      <c r="O29" s="20">
        <f t="shared" ref="O29:O32" si="64">D29-E29</f>
        <v>0</v>
      </c>
      <c r="P29" s="21">
        <f t="shared" ref="P29:P32" si="65">C29-L29</f>
        <v>0</v>
      </c>
      <c r="Q29" s="31"/>
    </row>
    <row r="30" spans="1:17" s="16" customFormat="1" ht="12.75" customHeight="1" x14ac:dyDescent="0.2">
      <c r="A30" s="17" t="s">
        <v>129</v>
      </c>
      <c r="B30" s="58">
        <v>0</v>
      </c>
      <c r="C30" s="20">
        <v>1327</v>
      </c>
      <c r="D30" s="20">
        <v>1327</v>
      </c>
      <c r="E30" s="20">
        <v>1326.24</v>
      </c>
      <c r="F30" s="20">
        <v>0</v>
      </c>
      <c r="G30" s="20">
        <v>1326.24</v>
      </c>
      <c r="H30" s="20">
        <f t="shared" si="59"/>
        <v>1326.24</v>
      </c>
      <c r="I30" s="30">
        <f t="shared" si="60"/>
        <v>0.99942727957799549</v>
      </c>
      <c r="J30" s="20">
        <v>0</v>
      </c>
      <c r="K30" s="20">
        <v>7.0000000000000007E-2</v>
      </c>
      <c r="L30" s="20">
        <f t="shared" si="61"/>
        <v>1326.31</v>
      </c>
      <c r="M30" s="30">
        <f t="shared" si="62"/>
        <v>0.99942727957799549</v>
      </c>
      <c r="N30" s="19">
        <f t="shared" si="63"/>
        <v>0.9994800301431801</v>
      </c>
      <c r="O30" s="20">
        <f t="shared" si="64"/>
        <v>0.75999999999999091</v>
      </c>
      <c r="P30" s="21">
        <f t="shared" si="65"/>
        <v>0.69000000000005457</v>
      </c>
      <c r="Q30" s="31"/>
    </row>
    <row r="31" spans="1:17" s="16" customFormat="1" ht="12.75" customHeight="1" x14ac:dyDescent="0.2">
      <c r="A31" s="17" t="s">
        <v>21</v>
      </c>
      <c r="B31" s="58">
        <v>0</v>
      </c>
      <c r="C31" s="20">
        <v>114</v>
      </c>
      <c r="D31" s="20">
        <v>114</v>
      </c>
      <c r="E31" s="20">
        <v>113.06</v>
      </c>
      <c r="F31" s="20">
        <v>0</v>
      </c>
      <c r="G31" s="20">
        <v>113.06</v>
      </c>
      <c r="H31" s="20">
        <f t="shared" si="59"/>
        <v>113.06</v>
      </c>
      <c r="I31" s="30">
        <f t="shared" si="60"/>
        <v>0.99175438596491228</v>
      </c>
      <c r="J31" s="20">
        <v>0</v>
      </c>
      <c r="K31" s="20">
        <v>0.09</v>
      </c>
      <c r="L31" s="20">
        <f t="shared" si="61"/>
        <v>113.15</v>
      </c>
      <c r="M31" s="30">
        <f t="shared" si="62"/>
        <v>0.99175438596491228</v>
      </c>
      <c r="N31" s="19">
        <f t="shared" si="63"/>
        <v>0.99254385964912284</v>
      </c>
      <c r="O31" s="20">
        <f t="shared" si="64"/>
        <v>0.93999999999999773</v>
      </c>
      <c r="P31" s="21">
        <f t="shared" si="65"/>
        <v>0.84999999999999432</v>
      </c>
      <c r="Q31" s="31"/>
    </row>
    <row r="32" spans="1:17" s="16" customFormat="1" ht="12.75" customHeight="1" x14ac:dyDescent="0.2">
      <c r="A32" s="62" t="s">
        <v>22</v>
      </c>
      <c r="B32" s="60">
        <v>0</v>
      </c>
      <c r="C32" s="38">
        <v>1315</v>
      </c>
      <c r="D32" s="38">
        <v>1315</v>
      </c>
      <c r="E32" s="38">
        <v>1242.19</v>
      </c>
      <c r="F32" s="38">
        <v>351.75</v>
      </c>
      <c r="G32" s="38">
        <v>890.44</v>
      </c>
      <c r="H32" s="20">
        <f t="shared" si="59"/>
        <v>1242.19</v>
      </c>
      <c r="I32" s="30">
        <f t="shared" si="60"/>
        <v>0.94463117870722435</v>
      </c>
      <c r="J32" s="38">
        <v>0</v>
      </c>
      <c r="K32" s="38">
        <v>6.81</v>
      </c>
      <c r="L32" s="20">
        <f t="shared" si="61"/>
        <v>1249</v>
      </c>
      <c r="M32" s="30">
        <f t="shared" si="62"/>
        <v>0.94463117870722435</v>
      </c>
      <c r="N32" s="19">
        <f t="shared" si="63"/>
        <v>0.94980988593155891</v>
      </c>
      <c r="O32" s="20">
        <f t="shared" si="64"/>
        <v>72.809999999999945</v>
      </c>
      <c r="P32" s="21">
        <f t="shared" si="65"/>
        <v>66</v>
      </c>
      <c r="Q32" s="31"/>
    </row>
    <row r="33" spans="1:17" s="16" customFormat="1" x14ac:dyDescent="0.2">
      <c r="A33" s="13" t="s">
        <v>27</v>
      </c>
      <c r="B33" s="14">
        <f>B34+B38+B46+B47+B50+B54+B59+B63+B65+B70</f>
        <v>843233</v>
      </c>
      <c r="C33" s="14">
        <f t="shared" ref="C33:J33" si="66">C34+C38+C46+C47+C50+C54+C59+C63+C65+C70</f>
        <v>826378</v>
      </c>
      <c r="D33" s="14">
        <f t="shared" si="66"/>
        <v>663521</v>
      </c>
      <c r="E33" s="14">
        <f t="shared" si="66"/>
        <v>505151.61</v>
      </c>
      <c r="F33" s="14">
        <f t="shared" si="66"/>
        <v>5952.9800000000005</v>
      </c>
      <c r="G33" s="14">
        <f t="shared" si="66"/>
        <v>377597.66000000003</v>
      </c>
      <c r="H33" s="14">
        <f t="shared" si="66"/>
        <v>383550.64</v>
      </c>
      <c r="I33" s="15">
        <f t="shared" si="40"/>
        <v>0.57805350546553913</v>
      </c>
      <c r="J33" s="14">
        <f t="shared" si="66"/>
        <v>75358.51999999999</v>
      </c>
      <c r="K33" s="14">
        <f t="shared" ref="K33" si="67">K34+K38+K46+K47+K50+K54+K59+K63+K65+K70</f>
        <v>57495.12</v>
      </c>
      <c r="L33" s="14">
        <f t="shared" ref="L33" si="68">L34+L38+L46+L47+L50+L54+L59+L63+L65+L70</f>
        <v>638005.24999999988</v>
      </c>
      <c r="M33" s="15">
        <f t="shared" si="43"/>
        <v>0.76131970201395283</v>
      </c>
      <c r="N33" s="15">
        <f t="shared" si="22"/>
        <v>0.77205013928250743</v>
      </c>
      <c r="O33" s="14">
        <f t="shared" ref="O33:P33" si="69">O34+O38+O46+O47+O50+O54+O59+O63+O65+O70</f>
        <v>158369.39000000004</v>
      </c>
      <c r="P33" s="14">
        <f t="shared" si="69"/>
        <v>188372.75000000003</v>
      </c>
      <c r="Q33" s="31"/>
    </row>
    <row r="34" spans="1:17" s="16" customFormat="1" x14ac:dyDescent="0.2">
      <c r="A34" s="61" t="s">
        <v>28</v>
      </c>
      <c r="B34" s="66">
        <f>B35+B36+B37</f>
        <v>346794</v>
      </c>
      <c r="C34" s="63">
        <f t="shared" ref="C34:J34" si="70">C35+C36+C37</f>
        <v>326253</v>
      </c>
      <c r="D34" s="63">
        <f t="shared" si="70"/>
        <v>239559</v>
      </c>
      <c r="E34" s="63">
        <f t="shared" si="70"/>
        <v>228121.69999999998</v>
      </c>
      <c r="F34" s="63">
        <f t="shared" si="70"/>
        <v>0</v>
      </c>
      <c r="G34" s="63">
        <f t="shared" si="70"/>
        <v>198940.93999999997</v>
      </c>
      <c r="H34" s="63">
        <f t="shared" si="70"/>
        <v>198940.93999999997</v>
      </c>
      <c r="I34" s="64">
        <f t="shared" si="40"/>
        <v>0.83044652883005843</v>
      </c>
      <c r="J34" s="63">
        <f t="shared" si="70"/>
        <v>74429.759999999995</v>
      </c>
      <c r="K34" s="63">
        <f t="shared" ref="K34" si="71">K35+K36+K37</f>
        <v>6461.4</v>
      </c>
      <c r="L34" s="63">
        <f t="shared" ref="L34" si="72">L35+L36+L37</f>
        <v>309012.86</v>
      </c>
      <c r="M34" s="64">
        <f t="shared" si="43"/>
        <v>0.95225685530495607</v>
      </c>
      <c r="N34" s="52">
        <f t="shared" si="22"/>
        <v>0.94715714491514247</v>
      </c>
      <c r="O34" s="63">
        <f t="shared" ref="O34:P34" si="73">O35+O36+O37</f>
        <v>11437.300000000003</v>
      </c>
      <c r="P34" s="65">
        <f t="shared" si="73"/>
        <v>17240.139999999985</v>
      </c>
      <c r="Q34" s="31"/>
    </row>
    <row r="35" spans="1:17" s="16" customFormat="1" x14ac:dyDescent="0.2">
      <c r="A35" s="17" t="s">
        <v>29</v>
      </c>
      <c r="B35" s="58">
        <v>290184</v>
      </c>
      <c r="C35" s="20">
        <v>290184</v>
      </c>
      <c r="D35" s="20">
        <v>217638</v>
      </c>
      <c r="E35" s="20">
        <v>217626.84</v>
      </c>
      <c r="F35" s="20">
        <v>0</v>
      </c>
      <c r="G35" s="20">
        <v>193446.08</v>
      </c>
      <c r="H35" s="20">
        <f>F35+G35</f>
        <v>193446.08</v>
      </c>
      <c r="I35" s="30">
        <f>H35/D35</f>
        <v>0.88884330861338545</v>
      </c>
      <c r="J35" s="20">
        <v>72542.28</v>
      </c>
      <c r="K35" s="20">
        <v>2.71</v>
      </c>
      <c r="L35" s="20">
        <f>E35+J35+K35</f>
        <v>290171.83</v>
      </c>
      <c r="M35" s="30">
        <f>E35/D35</f>
        <v>0.9999487221900587</v>
      </c>
      <c r="N35" s="19">
        <f>L35/C35</f>
        <v>0.99995806109227259</v>
      </c>
      <c r="O35" s="20">
        <f>D35-E35</f>
        <v>11.160000000003492</v>
      </c>
      <c r="P35" s="21">
        <f>C35-L35</f>
        <v>12.169999999983702</v>
      </c>
      <c r="Q35" s="31"/>
    </row>
    <row r="36" spans="1:17" s="36" customFormat="1" x14ac:dyDescent="0.2">
      <c r="A36" s="17" t="s">
        <v>30</v>
      </c>
      <c r="B36" s="58">
        <v>6000</v>
      </c>
      <c r="C36" s="20">
        <v>6000</v>
      </c>
      <c r="D36" s="20">
        <v>4500</v>
      </c>
      <c r="E36" s="20">
        <v>3774.96</v>
      </c>
      <c r="F36" s="20">
        <v>0</v>
      </c>
      <c r="G36" s="20">
        <v>3774.96</v>
      </c>
      <c r="H36" s="20">
        <f t="shared" ref="H36:H37" si="74">F36+G36</f>
        <v>3774.96</v>
      </c>
      <c r="I36" s="30">
        <f t="shared" ref="I36:I37" si="75">H36/D36</f>
        <v>0.83887999999999996</v>
      </c>
      <c r="J36" s="20">
        <v>1887.48</v>
      </c>
      <c r="K36" s="20">
        <v>61.54</v>
      </c>
      <c r="L36" s="20">
        <f t="shared" ref="L36:L37" si="76">E36+J36+K36</f>
        <v>5723.9800000000005</v>
      </c>
      <c r="M36" s="30">
        <f t="shared" ref="M36:M37" si="77">E36/D36</f>
        <v>0.83887999999999996</v>
      </c>
      <c r="N36" s="19">
        <f t="shared" ref="N36:N37" si="78">L36/C36</f>
        <v>0.95399666666666671</v>
      </c>
      <c r="O36" s="20">
        <f t="shared" ref="O36:O37" si="79">D36-E36</f>
        <v>725.04</v>
      </c>
      <c r="P36" s="21">
        <f t="shared" ref="P36:P37" si="80">C36-L36</f>
        <v>276.01999999999953</v>
      </c>
      <c r="Q36" s="31"/>
    </row>
    <row r="37" spans="1:17" s="16" customFormat="1" x14ac:dyDescent="0.2">
      <c r="A37" s="17" t="s">
        <v>31</v>
      </c>
      <c r="B37" s="58">
        <v>50610</v>
      </c>
      <c r="C37" s="20">
        <v>30069</v>
      </c>
      <c r="D37" s="20">
        <v>17421</v>
      </c>
      <c r="E37" s="20">
        <v>6719.9</v>
      </c>
      <c r="F37" s="20">
        <v>0</v>
      </c>
      <c r="G37" s="20">
        <v>1719.9</v>
      </c>
      <c r="H37" s="20">
        <f t="shared" si="74"/>
        <v>1719.9</v>
      </c>
      <c r="I37" s="30">
        <f t="shared" si="75"/>
        <v>9.8725675908386434E-2</v>
      </c>
      <c r="J37" s="20">
        <v>0</v>
      </c>
      <c r="K37" s="20">
        <v>6397.15</v>
      </c>
      <c r="L37" s="20">
        <f t="shared" si="76"/>
        <v>13117.05</v>
      </c>
      <c r="M37" s="30">
        <f t="shared" si="77"/>
        <v>0.38573560645198324</v>
      </c>
      <c r="N37" s="19">
        <f t="shared" si="78"/>
        <v>0.43623166716551925</v>
      </c>
      <c r="O37" s="20">
        <f t="shared" si="79"/>
        <v>10701.1</v>
      </c>
      <c r="P37" s="21">
        <f t="shared" si="80"/>
        <v>16951.95</v>
      </c>
      <c r="Q37" s="31"/>
    </row>
    <row r="38" spans="1:17" s="16" customFormat="1" x14ac:dyDescent="0.2">
      <c r="A38" s="24" t="s">
        <v>32</v>
      </c>
      <c r="B38" s="59">
        <f>B39+B40+B41+B42+B43+B44+B45</f>
        <v>90250</v>
      </c>
      <c r="C38" s="33">
        <f t="shared" ref="C38:J38" si="81">C39+C40+C41+C42+C43+C44+C45</f>
        <v>86081</v>
      </c>
      <c r="D38" s="33">
        <f t="shared" si="81"/>
        <v>69555</v>
      </c>
      <c r="E38" s="33">
        <f t="shared" si="81"/>
        <v>60739.17</v>
      </c>
      <c r="F38" s="33">
        <f t="shared" si="81"/>
        <v>30</v>
      </c>
      <c r="G38" s="33">
        <f t="shared" si="81"/>
        <v>47759.72</v>
      </c>
      <c r="H38" s="33">
        <f t="shared" si="81"/>
        <v>47789.72</v>
      </c>
      <c r="I38" s="34">
        <f t="shared" si="40"/>
        <v>0.68707813960175401</v>
      </c>
      <c r="J38" s="33">
        <f t="shared" si="81"/>
        <v>0</v>
      </c>
      <c r="K38" s="33">
        <f t="shared" ref="K38" si="82">K39+K40+K41+K42+K43+K44+K45</f>
        <v>0</v>
      </c>
      <c r="L38" s="33">
        <f t="shared" ref="L38" si="83">L39+L40+L41+L42+L43+L44+L45</f>
        <v>60739.17</v>
      </c>
      <c r="M38" s="34">
        <f t="shared" si="43"/>
        <v>0.87325382790597361</v>
      </c>
      <c r="N38" s="26">
        <f t="shared" si="22"/>
        <v>0.70560483730439938</v>
      </c>
      <c r="O38" s="33">
        <f t="shared" ref="O38:P38" si="84">O39+O40+O41+O42+O43+O44+O45</f>
        <v>8815.8300000000017</v>
      </c>
      <c r="P38" s="35">
        <f t="shared" si="84"/>
        <v>25341.83</v>
      </c>
      <c r="Q38" s="31"/>
    </row>
    <row r="39" spans="1:17" s="16" customFormat="1" x14ac:dyDescent="0.2">
      <c r="A39" s="17" t="s">
        <v>33</v>
      </c>
      <c r="B39" s="58">
        <v>1000</v>
      </c>
      <c r="C39" s="20">
        <v>0</v>
      </c>
      <c r="D39" s="20">
        <v>0</v>
      </c>
      <c r="E39" s="20">
        <v>0</v>
      </c>
      <c r="F39" s="20">
        <v>0</v>
      </c>
      <c r="G39" s="20">
        <v>0</v>
      </c>
      <c r="H39" s="20">
        <f>F39+G39</f>
        <v>0</v>
      </c>
      <c r="I39" s="30">
        <v>0</v>
      </c>
      <c r="J39" s="20">
        <v>0</v>
      </c>
      <c r="K39" s="20">
        <v>0</v>
      </c>
      <c r="L39" s="20">
        <f>E39+J39+K39</f>
        <v>0</v>
      </c>
      <c r="M39" s="30">
        <v>0</v>
      </c>
      <c r="N39" s="19">
        <v>0</v>
      </c>
      <c r="O39" s="20">
        <f>D39-E39</f>
        <v>0</v>
      </c>
      <c r="P39" s="21">
        <f>C39-L39</f>
        <v>0</v>
      </c>
    </row>
    <row r="40" spans="1:17" s="36" customFormat="1" x14ac:dyDescent="0.2">
      <c r="A40" s="17" t="s">
        <v>34</v>
      </c>
      <c r="B40" s="58">
        <v>1000</v>
      </c>
      <c r="C40" s="20">
        <v>530</v>
      </c>
      <c r="D40" s="20">
        <v>380</v>
      </c>
      <c r="E40" s="20">
        <v>180</v>
      </c>
      <c r="F40" s="20">
        <v>30</v>
      </c>
      <c r="G40" s="20">
        <v>90</v>
      </c>
      <c r="H40" s="20">
        <f t="shared" ref="H40:H45" si="85">F40+G40</f>
        <v>120</v>
      </c>
      <c r="I40" s="30">
        <f>H40/D40</f>
        <v>0.31578947368421051</v>
      </c>
      <c r="J40" s="20">
        <v>0</v>
      </c>
      <c r="K40" s="20">
        <v>0</v>
      </c>
      <c r="L40" s="20">
        <f t="shared" ref="L40:L45" si="86">E40+J40+K40</f>
        <v>180</v>
      </c>
      <c r="M40" s="30">
        <f t="shared" ref="M40:M45" si="87">E40/D40</f>
        <v>0.47368421052631576</v>
      </c>
      <c r="N40" s="19">
        <f t="shared" ref="N40:N45" si="88">L40/C40</f>
        <v>0.33962264150943394</v>
      </c>
      <c r="O40" s="20">
        <f t="shared" ref="O40:O45" si="89">D40-E40</f>
        <v>200</v>
      </c>
      <c r="P40" s="21">
        <f t="shared" ref="P40:P45" si="90">C40-L40</f>
        <v>350</v>
      </c>
    </row>
    <row r="41" spans="1:17" s="16" customFormat="1" x14ac:dyDescent="0.2">
      <c r="A41" s="17" t="s">
        <v>35</v>
      </c>
      <c r="B41" s="58">
        <v>1000</v>
      </c>
      <c r="C41" s="20">
        <v>300</v>
      </c>
      <c r="D41" s="20">
        <v>200</v>
      </c>
      <c r="E41" s="20">
        <v>0</v>
      </c>
      <c r="F41" s="20">
        <v>0</v>
      </c>
      <c r="G41" s="20">
        <v>0</v>
      </c>
      <c r="H41" s="20">
        <f t="shared" si="85"/>
        <v>0</v>
      </c>
      <c r="I41" s="30">
        <v>0</v>
      </c>
      <c r="J41" s="20">
        <v>0</v>
      </c>
      <c r="K41" s="20">
        <v>0</v>
      </c>
      <c r="L41" s="20">
        <f t="shared" si="86"/>
        <v>0</v>
      </c>
      <c r="M41" s="30">
        <v>0</v>
      </c>
      <c r="N41" s="19">
        <f t="shared" si="88"/>
        <v>0</v>
      </c>
      <c r="O41" s="20">
        <f t="shared" si="89"/>
        <v>200</v>
      </c>
      <c r="P41" s="21">
        <f t="shared" si="90"/>
        <v>300</v>
      </c>
    </row>
    <row r="42" spans="1:17" s="16" customFormat="1" x14ac:dyDescent="0.2">
      <c r="A42" s="17" t="s">
        <v>36</v>
      </c>
      <c r="B42" s="58">
        <v>57770</v>
      </c>
      <c r="C42" s="20">
        <v>48035</v>
      </c>
      <c r="D42" s="20">
        <v>33591</v>
      </c>
      <c r="E42" s="20">
        <v>29793.53</v>
      </c>
      <c r="F42" s="20">
        <v>0</v>
      </c>
      <c r="G42" s="20">
        <v>29793.53</v>
      </c>
      <c r="H42" s="20">
        <f t="shared" si="85"/>
        <v>29793.53</v>
      </c>
      <c r="I42" s="30">
        <f t="shared" ref="I42:I45" si="91">H42/D42</f>
        <v>0.88694977821440268</v>
      </c>
      <c r="J42" s="20">
        <v>0</v>
      </c>
      <c r="K42" s="20">
        <v>0</v>
      </c>
      <c r="L42" s="20">
        <f t="shared" si="86"/>
        <v>29793.53</v>
      </c>
      <c r="M42" s="30">
        <f t="shared" si="87"/>
        <v>0.88694977821440268</v>
      </c>
      <c r="N42" s="19">
        <f t="shared" si="88"/>
        <v>0.62024627875507443</v>
      </c>
      <c r="O42" s="20">
        <f t="shared" si="89"/>
        <v>3797.4700000000012</v>
      </c>
      <c r="P42" s="21">
        <f t="shared" si="90"/>
        <v>18241.47</v>
      </c>
    </row>
    <row r="43" spans="1:17" s="16" customFormat="1" x14ac:dyDescent="0.2">
      <c r="A43" s="17" t="s">
        <v>37</v>
      </c>
      <c r="B43" s="58">
        <v>7340</v>
      </c>
      <c r="C43" s="20">
        <v>7840</v>
      </c>
      <c r="D43" s="20">
        <v>6008</v>
      </c>
      <c r="E43" s="20">
        <v>2136.35</v>
      </c>
      <c r="F43" s="20">
        <v>0</v>
      </c>
      <c r="G43" s="20">
        <v>1914.15</v>
      </c>
      <c r="H43" s="20">
        <f t="shared" si="85"/>
        <v>1914.15</v>
      </c>
      <c r="I43" s="30">
        <f t="shared" si="91"/>
        <v>0.31860019973368842</v>
      </c>
      <c r="J43" s="20">
        <v>0</v>
      </c>
      <c r="K43" s="20">
        <v>0</v>
      </c>
      <c r="L43" s="20">
        <f t="shared" si="86"/>
        <v>2136.35</v>
      </c>
      <c r="M43" s="30">
        <f t="shared" si="87"/>
        <v>0.35558422103861514</v>
      </c>
      <c r="N43" s="19">
        <f t="shared" si="88"/>
        <v>0.27249362244897957</v>
      </c>
      <c r="O43" s="20">
        <f t="shared" si="89"/>
        <v>3871.65</v>
      </c>
      <c r="P43" s="21">
        <f t="shared" si="90"/>
        <v>5703.65</v>
      </c>
    </row>
    <row r="44" spans="1:17" s="16" customFormat="1" x14ac:dyDescent="0.2">
      <c r="A44" s="17" t="s">
        <v>38</v>
      </c>
      <c r="B44" s="58">
        <v>13840</v>
      </c>
      <c r="C44" s="20">
        <v>21076</v>
      </c>
      <c r="D44" s="20">
        <v>21076</v>
      </c>
      <c r="E44" s="20">
        <v>20619.82</v>
      </c>
      <c r="F44" s="20">
        <v>0</v>
      </c>
      <c r="G44" s="20">
        <v>11112.4</v>
      </c>
      <c r="H44" s="20">
        <f t="shared" si="85"/>
        <v>11112.4</v>
      </c>
      <c r="I44" s="30">
        <f t="shared" si="91"/>
        <v>0.52725374833934335</v>
      </c>
      <c r="J44" s="20">
        <v>0</v>
      </c>
      <c r="K44" s="20">
        <v>0</v>
      </c>
      <c r="L44" s="20">
        <f t="shared" si="86"/>
        <v>20619.82</v>
      </c>
      <c r="M44" s="30">
        <f t="shared" si="87"/>
        <v>0.9783554754222813</v>
      </c>
      <c r="N44" s="19">
        <f t="shared" si="88"/>
        <v>0.9783554754222813</v>
      </c>
      <c r="O44" s="20">
        <f t="shared" si="89"/>
        <v>456.18000000000029</v>
      </c>
      <c r="P44" s="21">
        <f t="shared" si="90"/>
        <v>456.18000000000029</v>
      </c>
    </row>
    <row r="45" spans="1:17" s="16" customFormat="1" x14ac:dyDescent="0.2">
      <c r="A45" s="17" t="s">
        <v>39</v>
      </c>
      <c r="B45" s="58">
        <v>8300</v>
      </c>
      <c r="C45" s="20">
        <v>8300</v>
      </c>
      <c r="D45" s="20">
        <v>8300</v>
      </c>
      <c r="E45" s="20">
        <v>8009.47</v>
      </c>
      <c r="F45" s="20">
        <v>0</v>
      </c>
      <c r="G45" s="20">
        <v>4849.6400000000003</v>
      </c>
      <c r="H45" s="20">
        <f t="shared" si="85"/>
        <v>4849.6400000000003</v>
      </c>
      <c r="I45" s="30">
        <f t="shared" si="91"/>
        <v>0.58429397590361454</v>
      </c>
      <c r="J45" s="20">
        <v>0</v>
      </c>
      <c r="K45" s="20">
        <v>0</v>
      </c>
      <c r="L45" s="20">
        <f t="shared" si="86"/>
        <v>8009.47</v>
      </c>
      <c r="M45" s="30">
        <f t="shared" si="87"/>
        <v>0.96499638554216871</v>
      </c>
      <c r="N45" s="19">
        <f t="shared" si="88"/>
        <v>0.96499638554216871</v>
      </c>
      <c r="O45" s="20">
        <f t="shared" si="89"/>
        <v>290.52999999999975</v>
      </c>
      <c r="P45" s="21">
        <f t="shared" si="90"/>
        <v>290.52999999999975</v>
      </c>
    </row>
    <row r="46" spans="1:17" s="16" customFormat="1" x14ac:dyDescent="0.2">
      <c r="A46" s="24" t="s">
        <v>40</v>
      </c>
      <c r="B46" s="59">
        <v>17000</v>
      </c>
      <c r="C46" s="33">
        <v>13095</v>
      </c>
      <c r="D46" s="33">
        <v>8595</v>
      </c>
      <c r="E46" s="33">
        <v>2469.41</v>
      </c>
      <c r="F46" s="33">
        <v>46.22</v>
      </c>
      <c r="G46" s="33">
        <v>2063.19</v>
      </c>
      <c r="H46" s="33">
        <f t="shared" ref="H46" si="92">F46+G46</f>
        <v>2109.41</v>
      </c>
      <c r="I46" s="34">
        <f t="shared" ref="I46:I50" si="93">H46/D46</f>
        <v>0.24542292030250143</v>
      </c>
      <c r="J46" s="33">
        <v>0</v>
      </c>
      <c r="K46" s="33">
        <v>2310.29</v>
      </c>
      <c r="L46" s="33">
        <f t="shared" ref="L46" si="94">E46+J46+K46</f>
        <v>4779.7</v>
      </c>
      <c r="M46" s="34">
        <f>E46/D46</f>
        <v>0.28730773705642815</v>
      </c>
      <c r="N46" s="26">
        <f t="shared" si="22"/>
        <v>0.36500190912562047</v>
      </c>
      <c r="O46" s="33">
        <f t="shared" ref="O46" si="95">D46-E46</f>
        <v>6125.59</v>
      </c>
      <c r="P46" s="35">
        <f t="shared" ref="P46" si="96">C46-L46</f>
        <v>8315.2999999999993</v>
      </c>
      <c r="Q46" s="31"/>
    </row>
    <row r="47" spans="1:17" s="16" customFormat="1" x14ac:dyDescent="0.2">
      <c r="A47" s="24" t="s">
        <v>41</v>
      </c>
      <c r="B47" s="59">
        <f>B48+B49</f>
        <v>39855</v>
      </c>
      <c r="C47" s="33">
        <f t="shared" ref="C47:J47" si="97">C48+C49</f>
        <v>37323</v>
      </c>
      <c r="D47" s="33">
        <f t="shared" si="97"/>
        <v>30329</v>
      </c>
      <c r="E47" s="33">
        <f t="shared" si="97"/>
        <v>14098.859999999999</v>
      </c>
      <c r="F47" s="33">
        <f t="shared" si="97"/>
        <v>21.88</v>
      </c>
      <c r="G47" s="33">
        <f t="shared" si="97"/>
        <v>3375.44</v>
      </c>
      <c r="H47" s="33">
        <f t="shared" si="97"/>
        <v>3397.32</v>
      </c>
      <c r="I47" s="34">
        <f t="shared" si="93"/>
        <v>0.11201556266279798</v>
      </c>
      <c r="J47" s="33">
        <f t="shared" si="97"/>
        <v>0</v>
      </c>
      <c r="K47" s="33">
        <f t="shared" ref="K47" si="98">K48+K49</f>
        <v>5664.57</v>
      </c>
      <c r="L47" s="33">
        <f t="shared" ref="L47" si="99">L48+L49</f>
        <v>19763.43</v>
      </c>
      <c r="M47" s="34">
        <f t="shared" ref="M47:M50" si="100">E47/D47</f>
        <v>0.46486399155923369</v>
      </c>
      <c r="N47" s="26">
        <f t="shared" si="22"/>
        <v>0.52952415400691266</v>
      </c>
      <c r="O47" s="33">
        <f t="shared" ref="O47:P47" si="101">O48+O49</f>
        <v>16230.140000000001</v>
      </c>
      <c r="P47" s="35">
        <f t="shared" si="101"/>
        <v>17559.57</v>
      </c>
      <c r="Q47" s="31"/>
    </row>
    <row r="48" spans="1:17" s="36" customFormat="1" x14ac:dyDescent="0.2">
      <c r="A48" s="17" t="s">
        <v>42</v>
      </c>
      <c r="B48" s="58">
        <v>24000</v>
      </c>
      <c r="C48" s="20">
        <v>18933</v>
      </c>
      <c r="D48" s="20">
        <v>12942</v>
      </c>
      <c r="E48" s="20">
        <v>2280.4</v>
      </c>
      <c r="F48" s="20">
        <v>21.88</v>
      </c>
      <c r="G48" s="20">
        <v>2258.52</v>
      </c>
      <c r="H48" s="20">
        <f>F48+G48</f>
        <v>2280.4</v>
      </c>
      <c r="I48" s="30">
        <f>H48/D48</f>
        <v>0.17620151444908053</v>
      </c>
      <c r="J48" s="20">
        <v>0</v>
      </c>
      <c r="K48" s="20">
        <v>3416.64</v>
      </c>
      <c r="L48" s="20">
        <f>E48+J48+K48</f>
        <v>5697.04</v>
      </c>
      <c r="M48" s="30">
        <f>E48/D48</f>
        <v>0.17620151444908053</v>
      </c>
      <c r="N48" s="19">
        <f>L48/C48</f>
        <v>0.3009052976284794</v>
      </c>
      <c r="O48" s="20">
        <f>D48-E48</f>
        <v>10661.6</v>
      </c>
      <c r="P48" s="21">
        <f>C48-L48</f>
        <v>13235.96</v>
      </c>
    </row>
    <row r="49" spans="1:17" s="36" customFormat="1" x14ac:dyDescent="0.2">
      <c r="A49" s="17" t="s">
        <v>43</v>
      </c>
      <c r="B49" s="58">
        <v>15855</v>
      </c>
      <c r="C49" s="20">
        <v>18390</v>
      </c>
      <c r="D49" s="20">
        <v>17387</v>
      </c>
      <c r="E49" s="20">
        <v>11818.46</v>
      </c>
      <c r="F49" s="20">
        <v>0</v>
      </c>
      <c r="G49" s="20">
        <v>1116.92</v>
      </c>
      <c r="H49" s="20">
        <f>F49+G49</f>
        <v>1116.92</v>
      </c>
      <c r="I49" s="30">
        <f>H49/D49</f>
        <v>6.4238799102777938E-2</v>
      </c>
      <c r="J49" s="20">
        <v>0</v>
      </c>
      <c r="K49" s="20">
        <v>2247.9299999999998</v>
      </c>
      <c r="L49" s="20">
        <f>E49+J49+K49</f>
        <v>14066.39</v>
      </c>
      <c r="M49" s="30">
        <f>E49/D49</f>
        <v>0.67972968309656634</v>
      </c>
      <c r="N49" s="19">
        <f>L49/C49</f>
        <v>0.7648934203371397</v>
      </c>
      <c r="O49" s="20">
        <f>D49-E49</f>
        <v>5568.5400000000009</v>
      </c>
      <c r="P49" s="21">
        <f>C49-L49</f>
        <v>4323.6100000000006</v>
      </c>
    </row>
    <row r="50" spans="1:17" s="16" customFormat="1" x14ac:dyDescent="0.2">
      <c r="A50" s="24" t="s">
        <v>44</v>
      </c>
      <c r="B50" s="59">
        <f>B51+B52+B53</f>
        <v>59300</v>
      </c>
      <c r="C50" s="33">
        <f t="shared" ref="C50:J50" si="102">C51+C52+C53</f>
        <v>31061</v>
      </c>
      <c r="D50" s="33">
        <f t="shared" si="102"/>
        <v>28108</v>
      </c>
      <c r="E50" s="33">
        <f t="shared" si="102"/>
        <v>4045</v>
      </c>
      <c r="F50" s="33">
        <f t="shared" si="102"/>
        <v>10</v>
      </c>
      <c r="G50" s="33">
        <f t="shared" si="102"/>
        <v>4035</v>
      </c>
      <c r="H50" s="33">
        <f t="shared" si="102"/>
        <v>4045</v>
      </c>
      <c r="I50" s="34">
        <f t="shared" si="93"/>
        <v>0.14390920734310517</v>
      </c>
      <c r="J50" s="33">
        <f t="shared" si="102"/>
        <v>0</v>
      </c>
      <c r="K50" s="33">
        <f t="shared" ref="K50" si="103">K51+K52+K53</f>
        <v>6806.99</v>
      </c>
      <c r="L50" s="33">
        <f t="shared" ref="L50" si="104">L51+L52+L53</f>
        <v>10851.99</v>
      </c>
      <c r="M50" s="34">
        <f t="shared" si="100"/>
        <v>0.14390920734310517</v>
      </c>
      <c r="N50" s="34">
        <f t="shared" si="22"/>
        <v>0.34937671034416146</v>
      </c>
      <c r="O50" s="33">
        <f t="shared" ref="O50:P50" si="105">O51+O52+O53</f>
        <v>24063</v>
      </c>
      <c r="P50" s="35">
        <f t="shared" si="105"/>
        <v>20209.009999999998</v>
      </c>
      <c r="Q50" s="31"/>
    </row>
    <row r="51" spans="1:17" s="16" customFormat="1" x14ac:dyDescent="0.2">
      <c r="A51" s="17" t="s">
        <v>45</v>
      </c>
      <c r="B51" s="58">
        <v>21300</v>
      </c>
      <c r="C51" s="20">
        <v>18186</v>
      </c>
      <c r="D51" s="20">
        <v>15233</v>
      </c>
      <c r="E51" s="20">
        <v>3670</v>
      </c>
      <c r="F51" s="20">
        <v>10</v>
      </c>
      <c r="G51" s="20">
        <v>3660</v>
      </c>
      <c r="H51" s="20">
        <f>F51+G51</f>
        <v>3670</v>
      </c>
      <c r="I51" s="30">
        <f>H51/D51</f>
        <v>0.24092430906584389</v>
      </c>
      <c r="J51" s="20">
        <v>0</v>
      </c>
      <c r="K51" s="20">
        <v>2887.17</v>
      </c>
      <c r="L51" s="20">
        <f>E51+J51+K51</f>
        <v>6557.17</v>
      </c>
      <c r="M51" s="30">
        <f>E51/D51</f>
        <v>0.24092430906584389</v>
      </c>
      <c r="N51" s="19">
        <f>L51/C51</f>
        <v>0.36056142087319915</v>
      </c>
      <c r="O51" s="20">
        <f>D51-E51</f>
        <v>11563</v>
      </c>
      <c r="P51" s="21">
        <f>C51-L51</f>
        <v>11628.83</v>
      </c>
    </row>
    <row r="52" spans="1:17" s="36" customFormat="1" x14ac:dyDescent="0.2">
      <c r="A52" s="17" t="s">
        <v>46</v>
      </c>
      <c r="B52" s="58">
        <v>35000</v>
      </c>
      <c r="C52" s="20">
        <v>11375</v>
      </c>
      <c r="D52" s="20">
        <v>11375</v>
      </c>
      <c r="E52" s="20">
        <v>375</v>
      </c>
      <c r="F52" s="20">
        <v>0</v>
      </c>
      <c r="G52" s="20">
        <v>375</v>
      </c>
      <c r="H52" s="20">
        <f t="shared" ref="H52:H53" si="106">F52+G52</f>
        <v>375</v>
      </c>
      <c r="I52" s="30">
        <f t="shared" ref="I52" si="107">H52/D52</f>
        <v>3.2967032967032968E-2</v>
      </c>
      <c r="J52" s="20">
        <v>0</v>
      </c>
      <c r="K52" s="20">
        <v>3646.34</v>
      </c>
      <c r="L52" s="20">
        <f t="shared" ref="L52:L53" si="108">E52+J52+K52</f>
        <v>4021.34</v>
      </c>
      <c r="M52" s="30">
        <f t="shared" ref="M52" si="109">E52/D52</f>
        <v>3.2967032967032968E-2</v>
      </c>
      <c r="N52" s="19">
        <f t="shared" ref="N52:N53" si="110">L52/C52</f>
        <v>0.35352439560439564</v>
      </c>
      <c r="O52" s="20">
        <f t="shared" ref="O52:O53" si="111">D52-E52</f>
        <v>11000</v>
      </c>
      <c r="P52" s="21">
        <f t="shared" ref="P52:P53" si="112">C52-L52</f>
        <v>7353.66</v>
      </c>
    </row>
    <row r="53" spans="1:17" s="36" customFormat="1" x14ac:dyDescent="0.2">
      <c r="A53" s="17" t="s">
        <v>47</v>
      </c>
      <c r="B53" s="58">
        <v>3000</v>
      </c>
      <c r="C53" s="20">
        <v>1500</v>
      </c>
      <c r="D53" s="20">
        <v>1500</v>
      </c>
      <c r="E53" s="20">
        <v>0</v>
      </c>
      <c r="F53" s="20">
        <v>0</v>
      </c>
      <c r="G53" s="20">
        <v>0</v>
      </c>
      <c r="H53" s="20">
        <f t="shared" si="106"/>
        <v>0</v>
      </c>
      <c r="I53" s="30">
        <v>0</v>
      </c>
      <c r="J53" s="20">
        <v>0</v>
      </c>
      <c r="K53" s="20">
        <v>273.48</v>
      </c>
      <c r="L53" s="20">
        <f t="shared" si="108"/>
        <v>273.48</v>
      </c>
      <c r="M53" s="30">
        <v>0</v>
      </c>
      <c r="N53" s="19">
        <f t="shared" si="110"/>
        <v>0.18232000000000001</v>
      </c>
      <c r="O53" s="20">
        <f t="shared" si="111"/>
        <v>1500</v>
      </c>
      <c r="P53" s="21">
        <f t="shared" si="112"/>
        <v>1226.52</v>
      </c>
    </row>
    <row r="54" spans="1:17" s="16" customFormat="1" x14ac:dyDescent="0.2">
      <c r="A54" s="24" t="s">
        <v>48</v>
      </c>
      <c r="B54" s="57">
        <f>B55+B56+B57+B58</f>
        <v>32500</v>
      </c>
      <c r="C54" s="25">
        <f t="shared" ref="C54:J54" si="113">C55+C56+C57+C58</f>
        <v>25078</v>
      </c>
      <c r="D54" s="25">
        <f t="shared" si="113"/>
        <v>24206</v>
      </c>
      <c r="E54" s="25">
        <f t="shared" si="113"/>
        <v>7932.0300000000007</v>
      </c>
      <c r="F54" s="25">
        <f t="shared" si="113"/>
        <v>18</v>
      </c>
      <c r="G54" s="25">
        <f t="shared" si="113"/>
        <v>7914.0300000000007</v>
      </c>
      <c r="H54" s="25">
        <f t="shared" si="113"/>
        <v>7932.0300000000007</v>
      </c>
      <c r="I54" s="34">
        <f>H54/D54</f>
        <v>0.32768858960588287</v>
      </c>
      <c r="J54" s="25">
        <f t="shared" si="113"/>
        <v>0</v>
      </c>
      <c r="K54" s="25">
        <f t="shared" ref="K54" si="114">K55+K56+K57+K58</f>
        <v>4265.04</v>
      </c>
      <c r="L54" s="25">
        <f t="shared" ref="L54" si="115">L55+L56+L57+L58</f>
        <v>12197.07</v>
      </c>
      <c r="M54" s="34">
        <f>E54/D54</f>
        <v>0.32768858960588287</v>
      </c>
      <c r="N54" s="26">
        <f t="shared" si="22"/>
        <v>0.48636534013876703</v>
      </c>
      <c r="O54" s="25">
        <f t="shared" ref="O54:P54" si="116">O55+O56+O57+O58</f>
        <v>16273.97</v>
      </c>
      <c r="P54" s="27">
        <f t="shared" si="116"/>
        <v>12880.93</v>
      </c>
      <c r="Q54" s="31"/>
    </row>
    <row r="55" spans="1:17" s="16" customFormat="1" x14ac:dyDescent="0.2">
      <c r="A55" s="17" t="s">
        <v>49</v>
      </c>
      <c r="B55" s="58">
        <v>10500</v>
      </c>
      <c r="C55" s="20">
        <v>8761</v>
      </c>
      <c r="D55" s="20">
        <v>7889</v>
      </c>
      <c r="E55" s="20">
        <v>3388.78</v>
      </c>
      <c r="F55" s="20">
        <v>0</v>
      </c>
      <c r="G55" s="20">
        <v>3388.78</v>
      </c>
      <c r="H55" s="20">
        <f>F55+G55</f>
        <v>3388.78</v>
      </c>
      <c r="I55" s="30">
        <f>H55/D55</f>
        <v>0.42955761186462166</v>
      </c>
      <c r="J55" s="20">
        <v>0</v>
      </c>
      <c r="K55" s="20">
        <v>1094.3800000000001</v>
      </c>
      <c r="L55" s="20">
        <f>E55+J55+K55</f>
        <v>4483.16</v>
      </c>
      <c r="M55" s="30">
        <f>E55/D55</f>
        <v>0.42955761186462166</v>
      </c>
      <c r="N55" s="19">
        <f>L55/C55</f>
        <v>0.51171784042917479</v>
      </c>
      <c r="O55" s="20">
        <f>D55-E55</f>
        <v>4500.2199999999993</v>
      </c>
      <c r="P55" s="21">
        <f>C55-L55</f>
        <v>4277.84</v>
      </c>
    </row>
    <row r="56" spans="1:17" s="36" customFormat="1" x14ac:dyDescent="0.2">
      <c r="A56" s="17" t="s">
        <v>50</v>
      </c>
      <c r="B56" s="58">
        <v>20000</v>
      </c>
      <c r="C56" s="20">
        <v>14300</v>
      </c>
      <c r="D56" s="20">
        <v>14300</v>
      </c>
      <c r="E56" s="20">
        <v>4073</v>
      </c>
      <c r="F56" s="20">
        <v>0</v>
      </c>
      <c r="G56" s="20">
        <v>4073</v>
      </c>
      <c r="H56" s="20">
        <f t="shared" ref="H56:H58" si="117">F56+G56</f>
        <v>4073</v>
      </c>
      <c r="I56" s="30">
        <f t="shared" ref="I56:I58" si="118">H56/D56</f>
        <v>0.28482517482517483</v>
      </c>
      <c r="J56" s="20">
        <v>0</v>
      </c>
      <c r="K56" s="20">
        <v>2903.76</v>
      </c>
      <c r="L56" s="20">
        <f t="shared" ref="L56:L58" si="119">E56+J56+K56</f>
        <v>6976.76</v>
      </c>
      <c r="M56" s="30">
        <f t="shared" ref="M56:M58" si="120">E56/D56</f>
        <v>0.28482517482517483</v>
      </c>
      <c r="N56" s="19">
        <f t="shared" ref="N56:N58" si="121">L56/C56</f>
        <v>0.48788531468531471</v>
      </c>
      <c r="O56" s="20">
        <f t="shared" ref="O56:O58" si="122">D56-E56</f>
        <v>10227</v>
      </c>
      <c r="P56" s="21">
        <f t="shared" ref="P56:P58" si="123">C56-L56</f>
        <v>7323.24</v>
      </c>
    </row>
    <row r="57" spans="1:17" s="16" customFormat="1" x14ac:dyDescent="0.2">
      <c r="A57" s="17" t="s">
        <v>51</v>
      </c>
      <c r="B57" s="58">
        <v>2000</v>
      </c>
      <c r="C57" s="20">
        <v>1017</v>
      </c>
      <c r="D57" s="20">
        <v>1017</v>
      </c>
      <c r="E57" s="20">
        <v>0</v>
      </c>
      <c r="F57" s="20">
        <v>0</v>
      </c>
      <c r="G57" s="20">
        <v>0</v>
      </c>
      <c r="H57" s="20">
        <f t="shared" si="117"/>
        <v>0</v>
      </c>
      <c r="I57" s="30">
        <f t="shared" si="118"/>
        <v>0</v>
      </c>
      <c r="J57" s="20">
        <v>0</v>
      </c>
      <c r="K57" s="20">
        <v>185.42</v>
      </c>
      <c r="L57" s="20">
        <f t="shared" si="119"/>
        <v>185.42</v>
      </c>
      <c r="M57" s="30">
        <f t="shared" si="120"/>
        <v>0</v>
      </c>
      <c r="N57" s="19">
        <f t="shared" si="121"/>
        <v>0.18232055063913469</v>
      </c>
      <c r="O57" s="20">
        <f t="shared" si="122"/>
        <v>1017</v>
      </c>
      <c r="P57" s="21">
        <f t="shared" si="123"/>
        <v>831.58</v>
      </c>
    </row>
    <row r="58" spans="1:17" s="16" customFormat="1" x14ac:dyDescent="0.2">
      <c r="A58" s="17" t="s">
        <v>133</v>
      </c>
      <c r="B58" s="58">
        <v>0</v>
      </c>
      <c r="C58" s="20">
        <v>1000</v>
      </c>
      <c r="D58" s="20">
        <v>1000</v>
      </c>
      <c r="E58" s="20">
        <v>470.25</v>
      </c>
      <c r="F58" s="20">
        <v>18</v>
      </c>
      <c r="G58" s="20">
        <v>452.25</v>
      </c>
      <c r="H58" s="20">
        <f t="shared" si="117"/>
        <v>470.25</v>
      </c>
      <c r="I58" s="30">
        <f t="shared" si="118"/>
        <v>0.47025</v>
      </c>
      <c r="J58" s="20">
        <v>0</v>
      </c>
      <c r="K58" s="20">
        <v>81.48</v>
      </c>
      <c r="L58" s="20">
        <f t="shared" si="119"/>
        <v>551.73</v>
      </c>
      <c r="M58" s="30">
        <f t="shared" si="120"/>
        <v>0.47025</v>
      </c>
      <c r="N58" s="19">
        <f t="shared" si="121"/>
        <v>0.55173000000000005</v>
      </c>
      <c r="O58" s="20">
        <f t="shared" si="122"/>
        <v>529.75</v>
      </c>
      <c r="P58" s="21">
        <f t="shared" si="123"/>
        <v>448.27</v>
      </c>
    </row>
    <row r="59" spans="1:17" s="16" customFormat="1" x14ac:dyDescent="0.2">
      <c r="A59" s="24" t="s">
        <v>52</v>
      </c>
      <c r="B59" s="59">
        <f>B60+B61+B62</f>
        <v>118874</v>
      </c>
      <c r="C59" s="33">
        <f t="shared" ref="C59:J59" si="124">C60+C61+C62</f>
        <v>170609</v>
      </c>
      <c r="D59" s="33">
        <f t="shared" si="124"/>
        <v>150892</v>
      </c>
      <c r="E59" s="33">
        <f t="shared" si="124"/>
        <v>117498.23999999999</v>
      </c>
      <c r="F59" s="33">
        <f t="shared" si="124"/>
        <v>689.5</v>
      </c>
      <c r="G59" s="33">
        <f t="shared" si="124"/>
        <v>63722.2</v>
      </c>
      <c r="H59" s="33">
        <f t="shared" si="124"/>
        <v>64411.700000000004</v>
      </c>
      <c r="I59" s="34">
        <f>H59/D59</f>
        <v>0.42687286270975272</v>
      </c>
      <c r="J59" s="33">
        <f t="shared" si="124"/>
        <v>0</v>
      </c>
      <c r="K59" s="33">
        <f t="shared" ref="K59" si="125">K60+K61+K62</f>
        <v>17789.900000000001</v>
      </c>
      <c r="L59" s="33">
        <f t="shared" ref="L59" si="126">L60+L61+L62</f>
        <v>135288.13999999998</v>
      </c>
      <c r="M59" s="34">
        <f t="shared" ref="M59:M65" si="127">E59/D59</f>
        <v>0.77869098428014738</v>
      </c>
      <c r="N59" s="26">
        <f t="shared" ref="N59:N95" si="128">L59/C59</f>
        <v>0.79297188307768041</v>
      </c>
      <c r="O59" s="33">
        <f t="shared" ref="O59:P59" si="129">O60+O61+O62</f>
        <v>33393.760000000002</v>
      </c>
      <c r="P59" s="35">
        <f t="shared" si="129"/>
        <v>35320.860000000008</v>
      </c>
      <c r="Q59" s="31"/>
    </row>
    <row r="60" spans="1:17" s="36" customFormat="1" x14ac:dyDescent="0.2">
      <c r="A60" s="17" t="s">
        <v>53</v>
      </c>
      <c r="B60" s="58">
        <v>13874</v>
      </c>
      <c r="C60" s="20">
        <v>15119</v>
      </c>
      <c r="D60" s="20">
        <v>11649</v>
      </c>
      <c r="E60" s="20">
        <v>7939.35</v>
      </c>
      <c r="F60" s="20">
        <v>0</v>
      </c>
      <c r="G60" s="20">
        <v>7939.35</v>
      </c>
      <c r="H60" s="20">
        <f>F60+G60</f>
        <v>7939.35</v>
      </c>
      <c r="I60" s="30">
        <f>H60/D60</f>
        <v>0.68154777234097352</v>
      </c>
      <c r="J60" s="20">
        <v>0</v>
      </c>
      <c r="K60" s="20">
        <v>1308.97</v>
      </c>
      <c r="L60" s="20">
        <f>E60+J60+K60</f>
        <v>9248.32</v>
      </c>
      <c r="M60" s="30">
        <f>E60/D60</f>
        <v>0.68154777234097352</v>
      </c>
      <c r="N60" s="19">
        <f>L60/C60</f>
        <v>0.61170183213175477</v>
      </c>
      <c r="O60" s="20">
        <f>D60-E60</f>
        <v>3709.6499999999996</v>
      </c>
      <c r="P60" s="21">
        <f>C60-L60</f>
        <v>5870.68</v>
      </c>
    </row>
    <row r="61" spans="1:17" s="36" customFormat="1" x14ac:dyDescent="0.2">
      <c r="A61" s="17" t="s">
        <v>134</v>
      </c>
      <c r="B61" s="58">
        <v>0</v>
      </c>
      <c r="C61" s="20">
        <v>38021</v>
      </c>
      <c r="D61" s="20">
        <v>38021</v>
      </c>
      <c r="E61" s="20">
        <v>30807.66</v>
      </c>
      <c r="F61" s="20">
        <v>111.3</v>
      </c>
      <c r="G61" s="20">
        <v>24094.15</v>
      </c>
      <c r="H61" s="20">
        <f t="shared" ref="H61:H62" si="130">F61+G61</f>
        <v>24205.45</v>
      </c>
      <c r="I61" s="30">
        <f t="shared" ref="I61:I62" si="131">H61/D61</f>
        <v>0.63663370242760586</v>
      </c>
      <c r="J61" s="20">
        <v>0</v>
      </c>
      <c r="K61" s="20">
        <v>1148.48</v>
      </c>
      <c r="L61" s="20">
        <f t="shared" ref="L61:L62" si="132">E61+J61+K61</f>
        <v>31956.14</v>
      </c>
      <c r="M61" s="30">
        <f t="shared" ref="M61:M62" si="133">E61/D61</f>
        <v>0.81028010836116882</v>
      </c>
      <c r="N61" s="19">
        <f t="shared" ref="N61:N62" si="134">L61/C61</f>
        <v>0.84048657320954212</v>
      </c>
      <c r="O61" s="20">
        <f t="shared" ref="O61:O62" si="135">D61-E61</f>
        <v>7213.34</v>
      </c>
      <c r="P61" s="21">
        <f t="shared" ref="P61:P62" si="136">C61-L61</f>
        <v>6064.8600000000006</v>
      </c>
    </row>
    <row r="62" spans="1:17" s="16" customFormat="1" x14ac:dyDescent="0.2">
      <c r="A62" s="17" t="s">
        <v>54</v>
      </c>
      <c r="B62" s="58">
        <v>105000</v>
      </c>
      <c r="C62" s="20">
        <v>117469</v>
      </c>
      <c r="D62" s="20">
        <v>101222</v>
      </c>
      <c r="E62" s="20">
        <v>78751.23</v>
      </c>
      <c r="F62" s="20">
        <v>578.20000000000005</v>
      </c>
      <c r="G62" s="20">
        <v>31688.7</v>
      </c>
      <c r="H62" s="20">
        <f t="shared" si="130"/>
        <v>32266.9</v>
      </c>
      <c r="I62" s="30">
        <f t="shared" si="131"/>
        <v>0.3187735867696746</v>
      </c>
      <c r="J62" s="20">
        <v>0</v>
      </c>
      <c r="K62" s="20">
        <v>15332.45</v>
      </c>
      <c r="L62" s="20">
        <f t="shared" si="132"/>
        <v>94083.68</v>
      </c>
      <c r="M62" s="30">
        <f t="shared" si="133"/>
        <v>0.77800507794748175</v>
      </c>
      <c r="N62" s="19">
        <f t="shared" si="134"/>
        <v>0.80092347768347383</v>
      </c>
      <c r="O62" s="20">
        <f t="shared" si="135"/>
        <v>22470.770000000004</v>
      </c>
      <c r="P62" s="21">
        <f t="shared" si="136"/>
        <v>23385.320000000007</v>
      </c>
    </row>
    <row r="63" spans="1:17" s="16" customFormat="1" x14ac:dyDescent="0.2">
      <c r="A63" s="24" t="s">
        <v>55</v>
      </c>
      <c r="B63" s="59">
        <f>B64</f>
        <v>5000</v>
      </c>
      <c r="C63" s="33">
        <f t="shared" ref="C63:J63" si="137">C64</f>
        <v>2576</v>
      </c>
      <c r="D63" s="33">
        <f t="shared" si="137"/>
        <v>1329</v>
      </c>
      <c r="E63" s="33">
        <f t="shared" si="137"/>
        <v>0</v>
      </c>
      <c r="F63" s="33">
        <f t="shared" si="137"/>
        <v>0</v>
      </c>
      <c r="G63" s="33">
        <f t="shared" si="137"/>
        <v>0</v>
      </c>
      <c r="H63" s="33">
        <f t="shared" si="137"/>
        <v>0</v>
      </c>
      <c r="I63" s="34">
        <f>H63/D64</f>
        <v>0</v>
      </c>
      <c r="J63" s="33">
        <f t="shared" si="137"/>
        <v>0</v>
      </c>
      <c r="K63" s="33">
        <f t="shared" ref="K63" si="138">K64</f>
        <v>911.58</v>
      </c>
      <c r="L63" s="33">
        <f t="shared" ref="L63" si="139">L64</f>
        <v>911.58</v>
      </c>
      <c r="M63" s="34">
        <f t="shared" si="127"/>
        <v>0</v>
      </c>
      <c r="N63" s="34">
        <f t="shared" si="128"/>
        <v>0.35387422360248449</v>
      </c>
      <c r="O63" s="33">
        <f t="shared" ref="O63:P63" si="140">O64</f>
        <v>1329</v>
      </c>
      <c r="P63" s="35">
        <f t="shared" si="140"/>
        <v>1664.42</v>
      </c>
    </row>
    <row r="64" spans="1:17" s="16" customFormat="1" x14ac:dyDescent="0.2">
      <c r="A64" s="17" t="s">
        <v>56</v>
      </c>
      <c r="B64" s="58">
        <v>5000</v>
      </c>
      <c r="C64" s="20">
        <v>2576</v>
      </c>
      <c r="D64" s="20">
        <v>1329</v>
      </c>
      <c r="E64" s="20">
        <v>0</v>
      </c>
      <c r="F64" s="20">
        <v>0</v>
      </c>
      <c r="G64" s="20">
        <v>0</v>
      </c>
      <c r="H64" s="20">
        <f>F64+G64</f>
        <v>0</v>
      </c>
      <c r="I64" s="30">
        <f>H64/D64</f>
        <v>0</v>
      </c>
      <c r="J64" s="20">
        <v>0</v>
      </c>
      <c r="K64" s="20">
        <v>911.58</v>
      </c>
      <c r="L64" s="20">
        <f>E64+J64+K64</f>
        <v>911.58</v>
      </c>
      <c r="M64" s="30">
        <f>E64/D64</f>
        <v>0</v>
      </c>
      <c r="N64" s="19">
        <f>L64/C64</f>
        <v>0.35387422360248449</v>
      </c>
      <c r="O64" s="20">
        <f>D64-E64</f>
        <v>1329</v>
      </c>
      <c r="P64" s="21">
        <f>C64-L64</f>
        <v>1664.42</v>
      </c>
    </row>
    <row r="65" spans="1:17" s="16" customFormat="1" x14ac:dyDescent="0.2">
      <c r="A65" s="24" t="s">
        <v>57</v>
      </c>
      <c r="B65" s="59">
        <f>B66+B67+B68+B69</f>
        <v>133660</v>
      </c>
      <c r="C65" s="33">
        <f t="shared" ref="C65:J65" si="141">C66+C67+C68+C69</f>
        <v>116816</v>
      </c>
      <c r="D65" s="33">
        <f t="shared" si="141"/>
        <v>93462</v>
      </c>
      <c r="E65" s="33">
        <f t="shared" si="141"/>
        <v>52766.49</v>
      </c>
      <c r="F65" s="33">
        <f t="shared" si="141"/>
        <v>5137.38</v>
      </c>
      <c r="G65" s="33">
        <f t="shared" si="141"/>
        <v>32707.68</v>
      </c>
      <c r="H65" s="33">
        <f t="shared" si="141"/>
        <v>37845.06</v>
      </c>
      <c r="I65" s="34">
        <f>H65/D65</f>
        <v>0.40492456827373691</v>
      </c>
      <c r="J65" s="33">
        <f t="shared" si="141"/>
        <v>928.76</v>
      </c>
      <c r="K65" s="33">
        <f t="shared" ref="K65" si="142">K66+K67+K68+K69</f>
        <v>13284.35</v>
      </c>
      <c r="L65" s="33">
        <f t="shared" ref="L65" si="143">L66+L67+L68+L69</f>
        <v>66979.600000000006</v>
      </c>
      <c r="M65" s="34">
        <f t="shared" si="127"/>
        <v>0.56457694036078832</v>
      </c>
      <c r="N65" s="26">
        <f t="shared" si="128"/>
        <v>0.57337693466648409</v>
      </c>
      <c r="O65" s="33">
        <f t="shared" ref="O65:P65" si="144">O66+O67+O68+O69</f>
        <v>40695.51</v>
      </c>
      <c r="P65" s="35">
        <f t="shared" si="144"/>
        <v>49836.399999999994</v>
      </c>
      <c r="Q65" s="31"/>
    </row>
    <row r="66" spans="1:17" s="16" customFormat="1" x14ac:dyDescent="0.2">
      <c r="A66" s="17" t="s">
        <v>143</v>
      </c>
      <c r="B66" s="58">
        <v>38100</v>
      </c>
      <c r="C66" s="20">
        <v>26041</v>
      </c>
      <c r="D66" s="20">
        <v>16516</v>
      </c>
      <c r="E66" s="20">
        <v>5496.78</v>
      </c>
      <c r="F66" s="20">
        <v>0</v>
      </c>
      <c r="G66" s="20">
        <v>4608.68</v>
      </c>
      <c r="H66" s="20">
        <f>F66+G66</f>
        <v>4608.68</v>
      </c>
      <c r="I66" s="30">
        <f>H66/D66</f>
        <v>0.27904335190118673</v>
      </c>
      <c r="J66" s="20">
        <v>0</v>
      </c>
      <c r="K66" s="20">
        <v>3907.47</v>
      </c>
      <c r="L66" s="20">
        <f>E66+J66+K66</f>
        <v>9404.25</v>
      </c>
      <c r="M66" s="30">
        <f>E66/D66</f>
        <v>0.33281545168321625</v>
      </c>
      <c r="N66" s="19">
        <f>L66/C66</f>
        <v>0.36113244499059177</v>
      </c>
      <c r="O66" s="20">
        <f>D66-E66</f>
        <v>11019.220000000001</v>
      </c>
      <c r="P66" s="21">
        <f>C66-L66</f>
        <v>16636.75</v>
      </c>
    </row>
    <row r="67" spans="1:17" s="16" customFormat="1" ht="12.75" customHeight="1" x14ac:dyDescent="0.2">
      <c r="A67" s="17" t="s">
        <v>58</v>
      </c>
      <c r="B67" s="58">
        <v>21900</v>
      </c>
      <c r="C67" s="20">
        <v>21900</v>
      </c>
      <c r="D67" s="20">
        <v>16425</v>
      </c>
      <c r="E67" s="20">
        <v>9195.7900000000009</v>
      </c>
      <c r="F67" s="20">
        <v>166.29</v>
      </c>
      <c r="G67" s="20">
        <v>6759.92</v>
      </c>
      <c r="H67" s="20">
        <f t="shared" ref="H67:H69" si="145">F67+G67</f>
        <v>6926.21</v>
      </c>
      <c r="I67" s="30">
        <f t="shared" ref="I67:I69" si="146">H67/D67</f>
        <v>0.42168706240487064</v>
      </c>
      <c r="J67" s="20">
        <v>0</v>
      </c>
      <c r="K67" s="20">
        <v>2562.73</v>
      </c>
      <c r="L67" s="20">
        <f t="shared" ref="L67:L69" si="147">E67+J67+K67</f>
        <v>11758.52</v>
      </c>
      <c r="M67" s="30">
        <f t="shared" ref="M67:M69" si="148">E67/D67</f>
        <v>0.55986544901065449</v>
      </c>
      <c r="N67" s="19">
        <f t="shared" ref="N67:N69" si="149">L67/C67</f>
        <v>0.53691872146118724</v>
      </c>
      <c r="O67" s="20">
        <f t="shared" ref="O67:O69" si="150">D67-E67</f>
        <v>7229.2099999999991</v>
      </c>
      <c r="P67" s="21">
        <f t="shared" ref="P67:P69" si="151">C67-L67</f>
        <v>10141.48</v>
      </c>
    </row>
    <row r="68" spans="1:17" s="36" customFormat="1" x14ac:dyDescent="0.2">
      <c r="A68" s="17" t="s">
        <v>59</v>
      </c>
      <c r="B68" s="58">
        <v>58660</v>
      </c>
      <c r="C68" s="20">
        <v>58660</v>
      </c>
      <c r="D68" s="20">
        <v>53306</v>
      </c>
      <c r="E68" s="20">
        <v>38073.919999999998</v>
      </c>
      <c r="F68" s="20">
        <v>4971.09</v>
      </c>
      <c r="G68" s="20">
        <v>21339.08</v>
      </c>
      <c r="H68" s="20">
        <f t="shared" si="145"/>
        <v>26310.170000000002</v>
      </c>
      <c r="I68" s="30">
        <f t="shared" si="146"/>
        <v>0.49356864142873225</v>
      </c>
      <c r="J68" s="20">
        <v>928.76</v>
      </c>
      <c r="K68" s="20">
        <v>4860.63</v>
      </c>
      <c r="L68" s="20">
        <f t="shared" si="147"/>
        <v>43863.31</v>
      </c>
      <c r="M68" s="30">
        <f t="shared" si="148"/>
        <v>0.71425205417776605</v>
      </c>
      <c r="N68" s="19">
        <f t="shared" si="149"/>
        <v>0.74775502898056589</v>
      </c>
      <c r="O68" s="20">
        <f t="shared" si="150"/>
        <v>15232.080000000002</v>
      </c>
      <c r="P68" s="21">
        <f t="shared" si="151"/>
        <v>14796.690000000002</v>
      </c>
    </row>
    <row r="69" spans="1:17" s="16" customFormat="1" x14ac:dyDescent="0.2">
      <c r="A69" s="17" t="s">
        <v>60</v>
      </c>
      <c r="B69" s="58">
        <v>15000</v>
      </c>
      <c r="C69" s="20">
        <v>10215</v>
      </c>
      <c r="D69" s="20">
        <v>7215</v>
      </c>
      <c r="E69" s="20">
        <v>0</v>
      </c>
      <c r="F69" s="20">
        <v>0</v>
      </c>
      <c r="G69" s="20">
        <v>0</v>
      </c>
      <c r="H69" s="20">
        <f t="shared" si="145"/>
        <v>0</v>
      </c>
      <c r="I69" s="30">
        <f t="shared" si="146"/>
        <v>0</v>
      </c>
      <c r="J69" s="20">
        <v>0</v>
      </c>
      <c r="K69" s="20">
        <v>1953.52</v>
      </c>
      <c r="L69" s="20">
        <f t="shared" si="147"/>
        <v>1953.52</v>
      </c>
      <c r="M69" s="30">
        <f t="shared" si="148"/>
        <v>0</v>
      </c>
      <c r="N69" s="19">
        <f t="shared" si="149"/>
        <v>0.19124033284385708</v>
      </c>
      <c r="O69" s="20">
        <f t="shared" si="150"/>
        <v>7215</v>
      </c>
      <c r="P69" s="21">
        <f t="shared" si="151"/>
        <v>8261.48</v>
      </c>
    </row>
    <row r="70" spans="1:17" s="16" customFormat="1" x14ac:dyDescent="0.2">
      <c r="A70" s="24" t="s">
        <v>135</v>
      </c>
      <c r="B70" s="33">
        <f>B71+B72+B73+B74+B75+B76+B77</f>
        <v>0</v>
      </c>
      <c r="C70" s="33">
        <f t="shared" ref="C70:H70" si="152">C71+C72+C73+C74+C75+C76+C77</f>
        <v>17486</v>
      </c>
      <c r="D70" s="33">
        <f t="shared" si="152"/>
        <v>17486</v>
      </c>
      <c r="E70" s="33">
        <f t="shared" si="152"/>
        <v>17480.71</v>
      </c>
      <c r="F70" s="33">
        <f t="shared" si="152"/>
        <v>0</v>
      </c>
      <c r="G70" s="33">
        <f t="shared" si="152"/>
        <v>17079.46</v>
      </c>
      <c r="H70" s="33">
        <f t="shared" si="152"/>
        <v>17079.46</v>
      </c>
      <c r="I70" s="34">
        <f t="shared" ref="I70" si="153">H70/D70</f>
        <v>0.97675054329177624</v>
      </c>
      <c r="J70" s="33">
        <f>SUM(J71:J77)</f>
        <v>0</v>
      </c>
      <c r="K70" s="33">
        <f t="shared" ref="K70:L70" si="154">SUM(K71:K77)</f>
        <v>1</v>
      </c>
      <c r="L70" s="33">
        <f t="shared" si="154"/>
        <v>17481.71</v>
      </c>
      <c r="M70" s="34">
        <v>1</v>
      </c>
      <c r="N70" s="26">
        <f t="shared" ref="N70" si="155">L70/C70</f>
        <v>0.99975466087155429</v>
      </c>
      <c r="O70" s="80">
        <f>SUM(O71:O77)</f>
        <v>5.2899999999991678</v>
      </c>
      <c r="P70" s="35">
        <f>SUM(P71:P77)</f>
        <v>4.2899999999999068</v>
      </c>
    </row>
    <row r="71" spans="1:17" s="16" customFormat="1" x14ac:dyDescent="0.2">
      <c r="A71" s="17" t="s">
        <v>28</v>
      </c>
      <c r="B71" s="58">
        <v>0</v>
      </c>
      <c r="C71" s="20">
        <v>766</v>
      </c>
      <c r="D71" s="20">
        <v>766</v>
      </c>
      <c r="E71" s="20">
        <v>765.05</v>
      </c>
      <c r="F71" s="20">
        <v>0</v>
      </c>
      <c r="G71" s="20">
        <v>765.05</v>
      </c>
      <c r="H71" s="20">
        <f>F71+G71</f>
        <v>765.05</v>
      </c>
      <c r="I71" s="30">
        <f>H71/D71</f>
        <v>0.99875979112271529</v>
      </c>
      <c r="J71" s="20">
        <v>0</v>
      </c>
      <c r="K71" s="20">
        <v>0.17</v>
      </c>
      <c r="L71" s="20">
        <f>E71+J71+K71</f>
        <v>765.21999999999991</v>
      </c>
      <c r="M71" s="30">
        <f>E71/D71</f>
        <v>0.99875979112271529</v>
      </c>
      <c r="N71" s="19">
        <f>L71/C71</f>
        <v>0.99898172323759782</v>
      </c>
      <c r="O71" s="20">
        <f>D71-E71</f>
        <v>0.95000000000004547</v>
      </c>
      <c r="P71" s="21">
        <f>C71-L71</f>
        <v>0.7800000000000864</v>
      </c>
    </row>
    <row r="72" spans="1:17" s="16" customFormat="1" x14ac:dyDescent="0.2">
      <c r="A72" s="17" t="s">
        <v>32</v>
      </c>
      <c r="B72" s="58">
        <v>0</v>
      </c>
      <c r="C72" s="20">
        <v>7406</v>
      </c>
      <c r="D72" s="20">
        <v>7406</v>
      </c>
      <c r="E72" s="20">
        <v>7405.6</v>
      </c>
      <c r="F72" s="20">
        <v>0</v>
      </c>
      <c r="G72" s="20">
        <v>7405.6</v>
      </c>
      <c r="H72" s="20">
        <f>F72+G72</f>
        <v>7405.6</v>
      </c>
      <c r="I72" s="30">
        <f>H72/D72</f>
        <v>0.99994598973805027</v>
      </c>
      <c r="J72" s="20">
        <v>0</v>
      </c>
      <c r="K72" s="20">
        <v>7.0000000000000007E-2</v>
      </c>
      <c r="L72" s="20">
        <f>E72+J72+K72</f>
        <v>7405.67</v>
      </c>
      <c r="M72" s="30">
        <f>E72/D72</f>
        <v>0.99994598973805027</v>
      </c>
      <c r="N72" s="19">
        <f>L72/C72</f>
        <v>0.99995544153389149</v>
      </c>
      <c r="O72" s="20">
        <f>D72-E72</f>
        <v>0.3999999999996362</v>
      </c>
      <c r="P72" s="21">
        <f>C72-L72</f>
        <v>0.32999999999992724</v>
      </c>
    </row>
    <row r="73" spans="1:17" s="16" customFormat="1" x14ac:dyDescent="0.2">
      <c r="A73" s="17" t="s">
        <v>41</v>
      </c>
      <c r="B73" s="58">
        <v>0</v>
      </c>
      <c r="C73" s="20">
        <v>468</v>
      </c>
      <c r="D73" s="20">
        <v>468</v>
      </c>
      <c r="E73" s="20">
        <v>466.89</v>
      </c>
      <c r="F73" s="20">
        <v>0</v>
      </c>
      <c r="G73" s="20">
        <v>65.64</v>
      </c>
      <c r="H73" s="20">
        <f t="shared" ref="H73:H77" si="156">F73+G73</f>
        <v>65.64</v>
      </c>
      <c r="I73" s="30">
        <f t="shared" ref="I73:I77" si="157">H73/D73</f>
        <v>0.14025641025641025</v>
      </c>
      <c r="J73" s="20">
        <v>0</v>
      </c>
      <c r="K73" s="20">
        <v>0.25</v>
      </c>
      <c r="L73" s="20">
        <f t="shared" ref="L73:L77" si="158">E73+J73+K73</f>
        <v>467.14</v>
      </c>
      <c r="M73" s="30">
        <f t="shared" ref="M73:M77" si="159">E73/D73</f>
        <v>0.99762820512820505</v>
      </c>
      <c r="N73" s="19">
        <f t="shared" ref="N73:N77" si="160">L73/C73</f>
        <v>0.99816239316239308</v>
      </c>
      <c r="O73" s="20">
        <f t="shared" ref="O73:O77" si="161">D73-E73</f>
        <v>1.1100000000000136</v>
      </c>
      <c r="P73" s="21">
        <f t="shared" ref="P73:P77" si="162">C73-L73</f>
        <v>0.86000000000001364</v>
      </c>
    </row>
    <row r="74" spans="1:17" s="16" customFormat="1" x14ac:dyDescent="0.2">
      <c r="A74" s="17" t="s">
        <v>44</v>
      </c>
      <c r="B74" s="58">
        <v>0</v>
      </c>
      <c r="C74" s="20">
        <v>114</v>
      </c>
      <c r="D74" s="20">
        <v>114</v>
      </c>
      <c r="E74" s="20">
        <v>113</v>
      </c>
      <c r="F74" s="20">
        <v>0</v>
      </c>
      <c r="G74" s="20">
        <v>113</v>
      </c>
      <c r="H74" s="20">
        <f t="shared" si="156"/>
        <v>113</v>
      </c>
      <c r="I74" s="30">
        <f t="shared" si="157"/>
        <v>0.99122807017543857</v>
      </c>
      <c r="J74" s="20">
        <v>0</v>
      </c>
      <c r="K74" s="20">
        <v>0.18</v>
      </c>
      <c r="L74" s="20">
        <f t="shared" si="158"/>
        <v>113.18</v>
      </c>
      <c r="M74" s="30">
        <f t="shared" si="159"/>
        <v>0.99122807017543857</v>
      </c>
      <c r="N74" s="19">
        <f t="shared" si="160"/>
        <v>0.99280701754385969</v>
      </c>
      <c r="O74" s="20">
        <f t="shared" si="161"/>
        <v>1</v>
      </c>
      <c r="P74" s="21">
        <f t="shared" si="162"/>
        <v>0.81999999999999318</v>
      </c>
    </row>
    <row r="75" spans="1:17" s="16" customFormat="1" x14ac:dyDescent="0.2">
      <c r="A75" s="17" t="s">
        <v>48</v>
      </c>
      <c r="B75" s="58">
        <v>0</v>
      </c>
      <c r="C75" s="20">
        <v>825</v>
      </c>
      <c r="D75" s="20">
        <v>825</v>
      </c>
      <c r="E75" s="20">
        <v>824.46</v>
      </c>
      <c r="F75" s="20">
        <v>0</v>
      </c>
      <c r="G75" s="20">
        <v>824.46</v>
      </c>
      <c r="H75" s="20">
        <f t="shared" si="156"/>
        <v>824.46</v>
      </c>
      <c r="I75" s="30">
        <f t="shared" si="157"/>
        <v>0.99934545454545454</v>
      </c>
      <c r="J75" s="20">
        <v>0</v>
      </c>
      <c r="K75" s="20">
        <v>0.1</v>
      </c>
      <c r="L75" s="20">
        <f t="shared" si="158"/>
        <v>824.56000000000006</v>
      </c>
      <c r="M75" s="30">
        <f t="shared" si="159"/>
        <v>0.99934545454545454</v>
      </c>
      <c r="N75" s="19">
        <f t="shared" si="160"/>
        <v>0.99946666666666673</v>
      </c>
      <c r="O75" s="20">
        <f t="shared" si="161"/>
        <v>0.53999999999996362</v>
      </c>
      <c r="P75" s="21">
        <f t="shared" si="162"/>
        <v>0.43999999999994088</v>
      </c>
    </row>
    <row r="76" spans="1:17" s="16" customFormat="1" x14ac:dyDescent="0.2">
      <c r="A76" s="17" t="s">
        <v>52</v>
      </c>
      <c r="B76" s="58">
        <v>0</v>
      </c>
      <c r="C76" s="20">
        <v>3038</v>
      </c>
      <c r="D76" s="20">
        <v>3038</v>
      </c>
      <c r="E76" s="20">
        <v>3037.11</v>
      </c>
      <c r="F76" s="20">
        <v>0</v>
      </c>
      <c r="G76" s="20">
        <v>3037.11</v>
      </c>
      <c r="H76" s="20">
        <f t="shared" si="156"/>
        <v>3037.11</v>
      </c>
      <c r="I76" s="30">
        <f t="shared" si="157"/>
        <v>0.99970704410796585</v>
      </c>
      <c r="J76" s="20">
        <v>0</v>
      </c>
      <c r="K76" s="20">
        <v>0.16</v>
      </c>
      <c r="L76" s="20">
        <f t="shared" si="158"/>
        <v>3037.27</v>
      </c>
      <c r="M76" s="30">
        <f t="shared" si="159"/>
        <v>0.99970704410796585</v>
      </c>
      <c r="N76" s="19">
        <f t="shared" si="160"/>
        <v>0.99975971033574718</v>
      </c>
      <c r="O76" s="20">
        <f t="shared" si="161"/>
        <v>0.88999999999987267</v>
      </c>
      <c r="P76" s="21">
        <f t="shared" si="162"/>
        <v>0.73000000000001819</v>
      </c>
    </row>
    <row r="77" spans="1:17" s="16" customFormat="1" x14ac:dyDescent="0.2">
      <c r="A77" s="77" t="s">
        <v>48</v>
      </c>
      <c r="B77" s="78">
        <v>0</v>
      </c>
      <c r="C77" s="79">
        <v>4869</v>
      </c>
      <c r="D77" s="79">
        <v>4869</v>
      </c>
      <c r="E77" s="79">
        <v>4868.6000000000004</v>
      </c>
      <c r="F77" s="79">
        <v>0</v>
      </c>
      <c r="G77" s="79">
        <v>4868.6000000000004</v>
      </c>
      <c r="H77" s="20">
        <f t="shared" si="156"/>
        <v>4868.6000000000004</v>
      </c>
      <c r="I77" s="30">
        <f t="shared" si="157"/>
        <v>0.99991784760731162</v>
      </c>
      <c r="J77" s="79">
        <v>0</v>
      </c>
      <c r="K77" s="79">
        <v>7.0000000000000007E-2</v>
      </c>
      <c r="L77" s="20">
        <f t="shared" si="158"/>
        <v>4868.67</v>
      </c>
      <c r="M77" s="30">
        <f t="shared" si="159"/>
        <v>0.99991784760731162</v>
      </c>
      <c r="N77" s="19">
        <f t="shared" si="160"/>
        <v>0.99993222427603201</v>
      </c>
      <c r="O77" s="20">
        <f t="shared" si="161"/>
        <v>0.3999999999996362</v>
      </c>
      <c r="P77" s="21">
        <f t="shared" si="162"/>
        <v>0.32999999999992724</v>
      </c>
    </row>
    <row r="78" spans="1:17" s="16" customFormat="1" x14ac:dyDescent="0.2">
      <c r="A78" s="13" t="s">
        <v>61</v>
      </c>
      <c r="B78" s="14">
        <f>B79+B82+B87+B91+B95+B100+B106+B111+B118+B119</f>
        <v>199200</v>
      </c>
      <c r="C78" s="14">
        <f t="shared" ref="C78:J78" si="163">C79+C82+C87+C91+C95+C100+C106+C111+C118+C119</f>
        <v>181009</v>
      </c>
      <c r="D78" s="14">
        <f t="shared" si="163"/>
        <v>166506</v>
      </c>
      <c r="E78" s="14">
        <f t="shared" si="163"/>
        <v>84469.91</v>
      </c>
      <c r="F78" s="14">
        <f t="shared" si="163"/>
        <v>7001.09</v>
      </c>
      <c r="G78" s="14">
        <f t="shared" si="163"/>
        <v>67430.62000000001</v>
      </c>
      <c r="H78" s="14">
        <f t="shared" si="163"/>
        <v>74431.710000000006</v>
      </c>
      <c r="I78" s="15">
        <f t="shared" ref="I78:I82" si="164">H78/D78</f>
        <v>0.44702118842564237</v>
      </c>
      <c r="J78" s="14">
        <f t="shared" si="163"/>
        <v>0</v>
      </c>
      <c r="K78" s="14">
        <f t="shared" ref="K78" si="165">K79+K82+K87+K91+K95+K100+K106+K111+K118+K119</f>
        <v>28224.68</v>
      </c>
      <c r="L78" s="14">
        <f t="shared" ref="L78" si="166">L79+L82+L87+L91+L95+L100+L106+L111+L118+L119</f>
        <v>112625.76999999999</v>
      </c>
      <c r="M78" s="15">
        <f t="shared" ref="M78:M82" si="167">E78/D78</f>
        <v>0.5073085053992048</v>
      </c>
      <c r="N78" s="15">
        <f t="shared" si="128"/>
        <v>0.62221088454165252</v>
      </c>
      <c r="O78" s="14">
        <f t="shared" ref="O78:P78" si="168">O79+O82+O87+O91+O95+O100+O106+O111+O118+O119</f>
        <v>81539.09</v>
      </c>
      <c r="P78" s="14">
        <f t="shared" si="168"/>
        <v>67886.23</v>
      </c>
      <c r="Q78" s="31"/>
    </row>
    <row r="79" spans="1:17" s="16" customFormat="1" x14ac:dyDescent="0.2">
      <c r="A79" s="61" t="s">
        <v>62</v>
      </c>
      <c r="B79" s="66">
        <f>B80+B81</f>
        <v>41500</v>
      </c>
      <c r="C79" s="51">
        <f t="shared" ref="C79:J79" si="169">C80+C81</f>
        <v>30255</v>
      </c>
      <c r="D79" s="51">
        <f t="shared" si="169"/>
        <v>22755</v>
      </c>
      <c r="E79" s="51">
        <f t="shared" si="169"/>
        <v>9755.86</v>
      </c>
      <c r="F79" s="63">
        <f t="shared" si="169"/>
        <v>608.09999999999991</v>
      </c>
      <c r="G79" s="63">
        <f t="shared" si="169"/>
        <v>8737.44</v>
      </c>
      <c r="H79" s="63">
        <f t="shared" si="169"/>
        <v>9345.5399999999991</v>
      </c>
      <c r="I79" s="64">
        <f t="shared" si="164"/>
        <v>0.41070270270270265</v>
      </c>
      <c r="J79" s="63">
        <f t="shared" si="169"/>
        <v>0</v>
      </c>
      <c r="K79" s="63">
        <f t="shared" ref="K79" si="170">K80+K81</f>
        <v>4993.09</v>
      </c>
      <c r="L79" s="63">
        <f t="shared" ref="L79" si="171">L80+L81</f>
        <v>14748.95</v>
      </c>
      <c r="M79" s="64">
        <f t="shared" si="167"/>
        <v>0.42873478356405187</v>
      </c>
      <c r="N79" s="52">
        <f t="shared" si="128"/>
        <v>0.48748801850933732</v>
      </c>
      <c r="O79" s="63">
        <f t="shared" ref="O79:P79" si="172">O80+O81</f>
        <v>12999.14</v>
      </c>
      <c r="P79" s="65">
        <f t="shared" si="172"/>
        <v>15506.05</v>
      </c>
      <c r="Q79" s="31"/>
    </row>
    <row r="80" spans="1:17" s="16" customFormat="1" x14ac:dyDescent="0.2">
      <c r="A80" s="17" t="s">
        <v>63</v>
      </c>
      <c r="B80" s="58">
        <v>38000</v>
      </c>
      <c r="C80" s="18">
        <v>26321</v>
      </c>
      <c r="D80" s="18">
        <v>18821</v>
      </c>
      <c r="E80" s="18">
        <v>7533.48</v>
      </c>
      <c r="F80" s="20">
        <v>72.040000000000006</v>
      </c>
      <c r="G80" s="20">
        <v>7366.12</v>
      </c>
      <c r="H80" s="20">
        <f>F80+G80</f>
        <v>7438.16</v>
      </c>
      <c r="I80" s="30">
        <f>H80/D80</f>
        <v>0.3952053557196748</v>
      </c>
      <c r="J80" s="20">
        <v>0</v>
      </c>
      <c r="K80" s="20">
        <v>4705.88</v>
      </c>
      <c r="L80" s="20">
        <f>E80+J80+K80</f>
        <v>12239.36</v>
      </c>
      <c r="M80" s="30">
        <f>E80/D80</f>
        <v>0.40026991126932682</v>
      </c>
      <c r="N80" s="19">
        <f>L80/C80</f>
        <v>0.4650036092853615</v>
      </c>
      <c r="O80" s="20">
        <f>D80-E80</f>
        <v>11287.52</v>
      </c>
      <c r="P80" s="21">
        <f>C80-L80</f>
        <v>14081.64</v>
      </c>
    </row>
    <row r="81" spans="1:17" s="36" customFormat="1" x14ac:dyDescent="0.2">
      <c r="A81" s="17" t="s">
        <v>64</v>
      </c>
      <c r="B81" s="58">
        <v>3500</v>
      </c>
      <c r="C81" s="18">
        <v>3934</v>
      </c>
      <c r="D81" s="18">
        <v>3934</v>
      </c>
      <c r="E81" s="18">
        <v>2222.38</v>
      </c>
      <c r="F81" s="20">
        <v>536.05999999999995</v>
      </c>
      <c r="G81" s="20">
        <v>1371.32</v>
      </c>
      <c r="H81" s="20">
        <f>F81+G81</f>
        <v>1907.3799999999999</v>
      </c>
      <c r="I81" s="30">
        <f>H81/D81</f>
        <v>0.48484494153533297</v>
      </c>
      <c r="J81" s="20">
        <v>0</v>
      </c>
      <c r="K81" s="20">
        <v>287.20999999999998</v>
      </c>
      <c r="L81" s="20">
        <f>E81+J81+K81</f>
        <v>2509.59</v>
      </c>
      <c r="M81" s="30">
        <f>E81/D81</f>
        <v>0.56491611591255719</v>
      </c>
      <c r="N81" s="19">
        <f>L81/C81</f>
        <v>0.63792323335027967</v>
      </c>
      <c r="O81" s="20">
        <f>D81-E81</f>
        <v>1711.62</v>
      </c>
      <c r="P81" s="21">
        <f>C81-L81</f>
        <v>1424.4099999999999</v>
      </c>
    </row>
    <row r="82" spans="1:17" s="16" customFormat="1" x14ac:dyDescent="0.2">
      <c r="A82" s="24" t="s">
        <v>65</v>
      </c>
      <c r="B82" s="59">
        <f>B83+B84+B85+B86</f>
        <v>17600</v>
      </c>
      <c r="C82" s="25">
        <f t="shared" ref="C82:J82" si="173">C83+C84+C85+C86</f>
        <v>19060</v>
      </c>
      <c r="D82" s="25">
        <f t="shared" si="173"/>
        <v>18057</v>
      </c>
      <c r="E82" s="25">
        <f t="shared" si="173"/>
        <v>7296.91</v>
      </c>
      <c r="F82" s="33">
        <f t="shared" si="173"/>
        <v>1770.85</v>
      </c>
      <c r="G82" s="33">
        <f t="shared" si="173"/>
        <v>5526.0599999999995</v>
      </c>
      <c r="H82" s="33">
        <f t="shared" si="173"/>
        <v>7296.91</v>
      </c>
      <c r="I82" s="34">
        <f t="shared" si="164"/>
        <v>0.4041042255081132</v>
      </c>
      <c r="J82" s="33">
        <f t="shared" si="173"/>
        <v>0</v>
      </c>
      <c r="K82" s="33">
        <f t="shared" ref="K82" si="174">K83+K84+K85+K86</f>
        <v>2978.5699999999997</v>
      </c>
      <c r="L82" s="33">
        <f t="shared" ref="L82" si="175">L83+L84+L85+L86</f>
        <v>10275.48</v>
      </c>
      <c r="M82" s="34">
        <f t="shared" si="167"/>
        <v>0.4041042255081132</v>
      </c>
      <c r="N82" s="26">
        <f t="shared" si="128"/>
        <v>0.53911227701993703</v>
      </c>
      <c r="O82" s="33">
        <f t="shared" ref="O82:P82" si="176">O83+O84+O85+O86</f>
        <v>10760.09</v>
      </c>
      <c r="P82" s="35">
        <f t="shared" si="176"/>
        <v>8784.52</v>
      </c>
      <c r="Q82" s="31"/>
    </row>
    <row r="83" spans="1:17" s="16" customFormat="1" x14ac:dyDescent="0.2">
      <c r="A83" s="17" t="s">
        <v>66</v>
      </c>
      <c r="B83" s="58">
        <v>4000</v>
      </c>
      <c r="C83" s="18">
        <v>4800</v>
      </c>
      <c r="D83" s="18">
        <v>3797</v>
      </c>
      <c r="E83" s="18">
        <v>1917.25</v>
      </c>
      <c r="F83" s="20">
        <v>0</v>
      </c>
      <c r="G83" s="20">
        <v>1917.25</v>
      </c>
      <c r="H83" s="20">
        <f>F83+G83</f>
        <v>1917.25</v>
      </c>
      <c r="I83" s="30">
        <f>H83/D83</f>
        <v>0.50493810903344749</v>
      </c>
      <c r="J83" s="20">
        <v>0</v>
      </c>
      <c r="K83" s="20">
        <v>1266.01</v>
      </c>
      <c r="L83" s="20">
        <f>E83+J83+K83</f>
        <v>3183.26</v>
      </c>
      <c r="M83" s="30">
        <f>E83/D83</f>
        <v>0.50493810903344749</v>
      </c>
      <c r="N83" s="19">
        <f>L83/C83</f>
        <v>0.66317916666666676</v>
      </c>
      <c r="O83" s="20">
        <f>D83-E83</f>
        <v>1879.75</v>
      </c>
      <c r="P83" s="21">
        <f>C83-L83</f>
        <v>1616.7399999999998</v>
      </c>
    </row>
    <row r="84" spans="1:17" s="36" customFormat="1" x14ac:dyDescent="0.2">
      <c r="A84" s="17" t="s">
        <v>67</v>
      </c>
      <c r="B84" s="58">
        <v>600</v>
      </c>
      <c r="C84" s="18">
        <v>1260</v>
      </c>
      <c r="D84" s="18">
        <v>1260</v>
      </c>
      <c r="E84" s="18">
        <v>787.37</v>
      </c>
      <c r="F84" s="20">
        <v>0</v>
      </c>
      <c r="G84" s="20">
        <v>787.37</v>
      </c>
      <c r="H84" s="20">
        <f t="shared" ref="H84:H86" si="177">F84+G84</f>
        <v>787.37</v>
      </c>
      <c r="I84" s="30">
        <f t="shared" ref="I84:I86" si="178">H84/D84</f>
        <v>0.62489682539682545</v>
      </c>
      <c r="J84" s="20">
        <v>0</v>
      </c>
      <c r="K84" s="20">
        <v>75.989999999999995</v>
      </c>
      <c r="L84" s="20">
        <f t="shared" ref="L84:L86" si="179">E84+J84+K84</f>
        <v>863.36</v>
      </c>
      <c r="M84" s="30">
        <f t="shared" ref="M84:M86" si="180">E84/D84</f>
        <v>0.62489682539682545</v>
      </c>
      <c r="N84" s="19">
        <f t="shared" ref="N84:N86" si="181">L84/C84</f>
        <v>0.68520634920634926</v>
      </c>
      <c r="O84" s="20">
        <f t="shared" ref="O84:O86" si="182">D84-E84</f>
        <v>472.63</v>
      </c>
      <c r="P84" s="21">
        <f t="shared" ref="P84:P86" si="183">C84-L84</f>
        <v>396.64</v>
      </c>
    </row>
    <row r="85" spans="1:17" s="16" customFormat="1" x14ac:dyDescent="0.2">
      <c r="A85" s="17" t="s">
        <v>68</v>
      </c>
      <c r="B85" s="58">
        <v>1000</v>
      </c>
      <c r="C85" s="18">
        <v>1000</v>
      </c>
      <c r="D85" s="18">
        <v>1000</v>
      </c>
      <c r="E85" s="18">
        <v>7.5</v>
      </c>
      <c r="F85" s="20">
        <v>0</v>
      </c>
      <c r="G85" s="20">
        <v>7.5</v>
      </c>
      <c r="H85" s="20">
        <f t="shared" si="177"/>
        <v>7.5</v>
      </c>
      <c r="I85" s="30">
        <f t="shared" si="178"/>
        <v>7.4999999999999997E-3</v>
      </c>
      <c r="J85" s="20">
        <v>0</v>
      </c>
      <c r="K85" s="20">
        <v>159.58000000000001</v>
      </c>
      <c r="L85" s="20">
        <f t="shared" si="179"/>
        <v>167.08</v>
      </c>
      <c r="M85" s="30">
        <f t="shared" si="180"/>
        <v>7.4999999999999997E-3</v>
      </c>
      <c r="N85" s="19">
        <f t="shared" si="181"/>
        <v>0.16708000000000001</v>
      </c>
      <c r="O85" s="20">
        <f t="shared" si="182"/>
        <v>992.5</v>
      </c>
      <c r="P85" s="21">
        <f t="shared" si="183"/>
        <v>832.92</v>
      </c>
    </row>
    <row r="86" spans="1:17" s="16" customFormat="1" x14ac:dyDescent="0.2">
      <c r="A86" s="17" t="s">
        <v>69</v>
      </c>
      <c r="B86" s="58">
        <v>12000</v>
      </c>
      <c r="C86" s="18">
        <v>12000</v>
      </c>
      <c r="D86" s="18">
        <v>12000</v>
      </c>
      <c r="E86" s="18">
        <v>4584.79</v>
      </c>
      <c r="F86" s="20">
        <v>1770.85</v>
      </c>
      <c r="G86" s="20">
        <v>2813.94</v>
      </c>
      <c r="H86" s="20">
        <f t="shared" si="177"/>
        <v>4584.79</v>
      </c>
      <c r="I86" s="30">
        <f t="shared" si="178"/>
        <v>0.38206583333333333</v>
      </c>
      <c r="J86" s="20">
        <v>0</v>
      </c>
      <c r="K86" s="20">
        <v>1476.99</v>
      </c>
      <c r="L86" s="20">
        <f t="shared" si="179"/>
        <v>6061.78</v>
      </c>
      <c r="M86" s="30">
        <f t="shared" si="180"/>
        <v>0.38206583333333333</v>
      </c>
      <c r="N86" s="19">
        <f t="shared" si="181"/>
        <v>0.50514833333333331</v>
      </c>
      <c r="O86" s="20">
        <f t="shared" si="182"/>
        <v>7415.21</v>
      </c>
      <c r="P86" s="21">
        <f t="shared" si="183"/>
        <v>5938.22</v>
      </c>
    </row>
    <row r="87" spans="1:17" s="16" customFormat="1" x14ac:dyDescent="0.2">
      <c r="A87" s="24" t="s">
        <v>70</v>
      </c>
      <c r="B87" s="59">
        <f>B88+B89+B90</f>
        <v>29500</v>
      </c>
      <c r="C87" s="25">
        <f t="shared" ref="C87:J87" si="184">C88+C89+C90</f>
        <v>18608</v>
      </c>
      <c r="D87" s="25">
        <f t="shared" si="184"/>
        <v>15608</v>
      </c>
      <c r="E87" s="25">
        <f t="shared" si="184"/>
        <v>4064.7400000000002</v>
      </c>
      <c r="F87" s="33">
        <f t="shared" si="184"/>
        <v>0</v>
      </c>
      <c r="G87" s="33">
        <f t="shared" si="184"/>
        <v>4064.7400000000002</v>
      </c>
      <c r="H87" s="33">
        <f t="shared" si="184"/>
        <v>4064.7400000000002</v>
      </c>
      <c r="I87" s="34">
        <f t="shared" ref="I87:I95" si="185">H87/D87</f>
        <v>0.26042670425422859</v>
      </c>
      <c r="J87" s="33">
        <f t="shared" si="184"/>
        <v>0</v>
      </c>
      <c r="K87" s="33">
        <f t="shared" ref="K87" si="186">K88+K89+K90</f>
        <v>3498</v>
      </c>
      <c r="L87" s="33">
        <f t="shared" ref="L87" si="187">L88+L89+L90</f>
        <v>7562.7400000000007</v>
      </c>
      <c r="M87" s="34">
        <f t="shared" ref="M87:M95" si="188">E87/D87</f>
        <v>0.26042670425422859</v>
      </c>
      <c r="N87" s="26">
        <f t="shared" si="128"/>
        <v>0.40642411865864148</v>
      </c>
      <c r="O87" s="33">
        <f t="shared" ref="O87:P87" si="189">O88+O89+O90</f>
        <v>11543.259999999998</v>
      </c>
      <c r="P87" s="35">
        <f t="shared" si="189"/>
        <v>11045.26</v>
      </c>
      <c r="Q87" s="31"/>
    </row>
    <row r="88" spans="1:17" s="16" customFormat="1" x14ac:dyDescent="0.2">
      <c r="A88" s="17" t="s">
        <v>71</v>
      </c>
      <c r="B88" s="58">
        <v>4000</v>
      </c>
      <c r="C88" s="18">
        <v>3500</v>
      </c>
      <c r="D88" s="18">
        <v>3500</v>
      </c>
      <c r="E88" s="18">
        <v>896.21</v>
      </c>
      <c r="F88" s="20">
        <v>0</v>
      </c>
      <c r="G88" s="20">
        <v>896.21</v>
      </c>
      <c r="H88" s="20">
        <f>F88+G88</f>
        <v>896.21</v>
      </c>
      <c r="I88" s="30">
        <f>H88/D88</f>
        <v>0.25606000000000001</v>
      </c>
      <c r="J88" s="20">
        <v>0</v>
      </c>
      <c r="K88" s="20">
        <v>483.77</v>
      </c>
      <c r="L88" s="20">
        <f>E88+J88+K88</f>
        <v>1379.98</v>
      </c>
      <c r="M88" s="30">
        <f>E88/D88</f>
        <v>0.25606000000000001</v>
      </c>
      <c r="N88" s="19">
        <f>L88/C88</f>
        <v>0.39428000000000002</v>
      </c>
      <c r="O88" s="20">
        <f>D88-E88</f>
        <v>2603.79</v>
      </c>
      <c r="P88" s="21">
        <f>C88-L88</f>
        <v>2120.02</v>
      </c>
    </row>
    <row r="89" spans="1:17" s="36" customFormat="1" x14ac:dyDescent="0.2">
      <c r="A89" s="17" t="s">
        <v>72</v>
      </c>
      <c r="B89" s="58">
        <v>25000</v>
      </c>
      <c r="C89" s="18">
        <v>14608</v>
      </c>
      <c r="D89" s="18">
        <v>11608</v>
      </c>
      <c r="E89" s="18">
        <v>3168.53</v>
      </c>
      <c r="F89" s="20">
        <v>0</v>
      </c>
      <c r="G89" s="20">
        <v>3168.53</v>
      </c>
      <c r="H89" s="20">
        <f t="shared" ref="H89:H90" si="190">F89+G89</f>
        <v>3168.53</v>
      </c>
      <c r="I89" s="30">
        <f t="shared" ref="I89:I90" si="191">H89/D89</f>
        <v>0.27296088904203997</v>
      </c>
      <c r="J89" s="20">
        <v>0</v>
      </c>
      <c r="K89" s="20">
        <v>2933.84</v>
      </c>
      <c r="L89" s="20">
        <f t="shared" ref="L89:L90" si="192">E89+J89+K89</f>
        <v>6102.3700000000008</v>
      </c>
      <c r="M89" s="30">
        <f t="shared" ref="M89:M90" si="193">E89/D89</f>
        <v>0.27296088904203997</v>
      </c>
      <c r="N89" s="19">
        <f t="shared" ref="N89:N90" si="194">L89/C89</f>
        <v>0.4177416484118292</v>
      </c>
      <c r="O89" s="20">
        <f t="shared" ref="O89:O90" si="195">D89-E89</f>
        <v>8439.4699999999993</v>
      </c>
      <c r="P89" s="21">
        <f t="shared" ref="P89:P90" si="196">C89-L89</f>
        <v>8505.6299999999992</v>
      </c>
    </row>
    <row r="90" spans="1:17" s="16" customFormat="1" x14ac:dyDescent="0.2">
      <c r="A90" s="17" t="s">
        <v>73</v>
      </c>
      <c r="B90" s="58">
        <v>500</v>
      </c>
      <c r="C90" s="18">
        <v>500</v>
      </c>
      <c r="D90" s="18">
        <v>500</v>
      </c>
      <c r="E90" s="18">
        <v>0</v>
      </c>
      <c r="F90" s="20">
        <v>0</v>
      </c>
      <c r="G90" s="20">
        <v>0</v>
      </c>
      <c r="H90" s="20">
        <f t="shared" si="190"/>
        <v>0</v>
      </c>
      <c r="I90" s="30">
        <f t="shared" si="191"/>
        <v>0</v>
      </c>
      <c r="J90" s="20">
        <v>0</v>
      </c>
      <c r="K90" s="20">
        <v>80.39</v>
      </c>
      <c r="L90" s="20">
        <f t="shared" si="192"/>
        <v>80.39</v>
      </c>
      <c r="M90" s="30">
        <f t="shared" si="193"/>
        <v>0</v>
      </c>
      <c r="N90" s="19">
        <f t="shared" si="194"/>
        <v>0.16078000000000001</v>
      </c>
      <c r="O90" s="20">
        <f t="shared" si="195"/>
        <v>500</v>
      </c>
      <c r="P90" s="21">
        <f t="shared" si="196"/>
        <v>419.61</v>
      </c>
    </row>
    <row r="91" spans="1:17" s="16" customFormat="1" x14ac:dyDescent="0.2">
      <c r="A91" s="24" t="s">
        <v>74</v>
      </c>
      <c r="B91" s="59">
        <f>B92+B93+B94</f>
        <v>19200</v>
      </c>
      <c r="C91" s="25">
        <f t="shared" ref="C91:J91" si="197">C92+C93+C94</f>
        <v>21353</v>
      </c>
      <c r="D91" s="25">
        <f t="shared" si="197"/>
        <v>21353</v>
      </c>
      <c r="E91" s="25">
        <f t="shared" si="197"/>
        <v>11800.73</v>
      </c>
      <c r="F91" s="33">
        <f t="shared" si="197"/>
        <v>574.86</v>
      </c>
      <c r="G91" s="33">
        <f t="shared" si="197"/>
        <v>9214.2199999999993</v>
      </c>
      <c r="H91" s="33">
        <f t="shared" si="197"/>
        <v>9789.08</v>
      </c>
      <c r="I91" s="34">
        <f t="shared" si="185"/>
        <v>0.45844050016391141</v>
      </c>
      <c r="J91" s="33">
        <f t="shared" si="197"/>
        <v>0</v>
      </c>
      <c r="K91" s="33">
        <f t="shared" ref="K91" si="198">K92+K93+K94</f>
        <v>3333.42</v>
      </c>
      <c r="L91" s="33">
        <f t="shared" ref="L91" si="199">L92+L93+L94</f>
        <v>15134.15</v>
      </c>
      <c r="M91" s="34">
        <f t="shared" si="188"/>
        <v>0.55264974476654327</v>
      </c>
      <c r="N91" s="26">
        <f t="shared" si="128"/>
        <v>0.70875989322343458</v>
      </c>
      <c r="O91" s="33">
        <f t="shared" ref="O91:P91" si="200">O92+O93+O94</f>
        <v>9552.2700000000023</v>
      </c>
      <c r="P91" s="35">
        <f t="shared" si="200"/>
        <v>6218.85</v>
      </c>
      <c r="Q91" s="31"/>
    </row>
    <row r="92" spans="1:17" s="16" customFormat="1" x14ac:dyDescent="0.2">
      <c r="A92" s="17" t="s">
        <v>75</v>
      </c>
      <c r="B92" s="58">
        <v>5200</v>
      </c>
      <c r="C92" s="18">
        <v>8924</v>
      </c>
      <c r="D92" s="18">
        <v>8924</v>
      </c>
      <c r="E92" s="18">
        <v>5360.36</v>
      </c>
      <c r="F92" s="20">
        <v>0</v>
      </c>
      <c r="G92" s="20">
        <v>4520.3599999999997</v>
      </c>
      <c r="H92" s="20">
        <f>F92+G92</f>
        <v>4520.3599999999997</v>
      </c>
      <c r="I92" s="30">
        <f>H92/D92</f>
        <v>0.50653966831017472</v>
      </c>
      <c r="J92" s="20">
        <v>0</v>
      </c>
      <c r="K92" s="20">
        <v>695.18</v>
      </c>
      <c r="L92" s="20">
        <f>E92+J92+K92</f>
        <v>6055.54</v>
      </c>
      <c r="M92" s="30">
        <f>E92/D92</f>
        <v>0.60066786194531596</v>
      </c>
      <c r="N92" s="19">
        <f>L92/C92</f>
        <v>0.67856790676826539</v>
      </c>
      <c r="O92" s="20">
        <f>D92-E92</f>
        <v>3563.6400000000003</v>
      </c>
      <c r="P92" s="21">
        <f>C92-L92</f>
        <v>2868.46</v>
      </c>
    </row>
    <row r="93" spans="1:17" s="36" customFormat="1" x14ac:dyDescent="0.2">
      <c r="A93" s="17" t="s">
        <v>76</v>
      </c>
      <c r="B93" s="58">
        <v>11000</v>
      </c>
      <c r="C93" s="18">
        <v>8709</v>
      </c>
      <c r="D93" s="18">
        <v>8709</v>
      </c>
      <c r="E93" s="18">
        <v>4000.81</v>
      </c>
      <c r="F93" s="20">
        <v>574.86</v>
      </c>
      <c r="G93" s="20">
        <v>2254.3000000000002</v>
      </c>
      <c r="H93" s="20">
        <f t="shared" ref="H93:H94" si="201">F93+G93</f>
        <v>2829.1600000000003</v>
      </c>
      <c r="I93" s="30">
        <f t="shared" ref="I93:I94" si="202">H93/D93</f>
        <v>0.32485474796187858</v>
      </c>
      <c r="J93" s="20">
        <v>0</v>
      </c>
      <c r="K93" s="20">
        <v>2399.3200000000002</v>
      </c>
      <c r="L93" s="20">
        <f t="shared" ref="L93:L94" si="203">E93+J93+K93</f>
        <v>6400.13</v>
      </c>
      <c r="M93" s="30">
        <f t="shared" ref="M93:M94" si="204">E93/D93</f>
        <v>0.45938798943621539</v>
      </c>
      <c r="N93" s="19">
        <f t="shared" ref="N93:N94" si="205">L93/C93</f>
        <v>0.73488689861063272</v>
      </c>
      <c r="O93" s="20">
        <f t="shared" ref="O93:O94" si="206">D93-E93</f>
        <v>4708.1900000000005</v>
      </c>
      <c r="P93" s="21">
        <f t="shared" ref="P93:P94" si="207">C93-L93</f>
        <v>2308.87</v>
      </c>
    </row>
    <row r="94" spans="1:17" s="16" customFormat="1" x14ac:dyDescent="0.2">
      <c r="A94" s="17" t="s">
        <v>77</v>
      </c>
      <c r="B94" s="58">
        <v>3000</v>
      </c>
      <c r="C94" s="18">
        <v>3720</v>
      </c>
      <c r="D94" s="18">
        <v>3720</v>
      </c>
      <c r="E94" s="18">
        <v>2439.56</v>
      </c>
      <c r="F94" s="20">
        <v>0</v>
      </c>
      <c r="G94" s="20">
        <v>2439.56</v>
      </c>
      <c r="H94" s="20">
        <f t="shared" si="201"/>
        <v>2439.56</v>
      </c>
      <c r="I94" s="30">
        <f t="shared" si="202"/>
        <v>0.65579569892473122</v>
      </c>
      <c r="J94" s="20">
        <v>0</v>
      </c>
      <c r="K94" s="20">
        <v>238.92</v>
      </c>
      <c r="L94" s="20">
        <f t="shared" si="203"/>
        <v>2678.48</v>
      </c>
      <c r="M94" s="30">
        <f t="shared" si="204"/>
        <v>0.65579569892473122</v>
      </c>
      <c r="N94" s="19">
        <f t="shared" si="205"/>
        <v>0.72002150537634413</v>
      </c>
      <c r="O94" s="20">
        <f t="shared" si="206"/>
        <v>1280.44</v>
      </c>
      <c r="P94" s="21">
        <f t="shared" si="207"/>
        <v>1041.52</v>
      </c>
    </row>
    <row r="95" spans="1:17" s="16" customFormat="1" x14ac:dyDescent="0.2">
      <c r="A95" s="24" t="s">
        <v>78</v>
      </c>
      <c r="B95" s="59">
        <f>B96+B97+B98+B99</f>
        <v>7000</v>
      </c>
      <c r="C95" s="59">
        <f t="shared" ref="C95:H95" si="208">C96+C97+C98+C99</f>
        <v>7464</v>
      </c>
      <c r="D95" s="59">
        <f t="shared" si="208"/>
        <v>7464</v>
      </c>
      <c r="E95" s="59">
        <f t="shared" si="208"/>
        <v>3294.48</v>
      </c>
      <c r="F95" s="59">
        <f t="shared" si="208"/>
        <v>788.23</v>
      </c>
      <c r="G95" s="59">
        <f t="shared" si="208"/>
        <v>2506.25</v>
      </c>
      <c r="H95" s="59">
        <f t="shared" si="208"/>
        <v>3294.4799999999996</v>
      </c>
      <c r="I95" s="34">
        <f t="shared" si="185"/>
        <v>0.44138263665594851</v>
      </c>
      <c r="J95" s="33">
        <f>J96+J97+J98+J99</f>
        <v>0</v>
      </c>
      <c r="K95" s="33">
        <f t="shared" ref="K95:L95" si="209">K96+K97+K98+K99</f>
        <v>678.17</v>
      </c>
      <c r="L95" s="33">
        <f t="shared" si="209"/>
        <v>3972.6500000000005</v>
      </c>
      <c r="M95" s="34">
        <f t="shared" si="188"/>
        <v>0.44138263665594857</v>
      </c>
      <c r="N95" s="26">
        <f t="shared" si="128"/>
        <v>0.53224142550911047</v>
      </c>
      <c r="O95" s="33">
        <f>O96+O97+O98+O99</f>
        <v>4169.5200000000004</v>
      </c>
      <c r="P95" s="33">
        <f>P96+P97+P98+P99</f>
        <v>3491.35</v>
      </c>
      <c r="Q95" s="31"/>
    </row>
    <row r="96" spans="1:17" s="16" customFormat="1" x14ac:dyDescent="0.2">
      <c r="A96" s="17" t="s">
        <v>147</v>
      </c>
      <c r="B96" s="58">
        <v>0</v>
      </c>
      <c r="C96" s="18">
        <v>1050</v>
      </c>
      <c r="D96" s="18">
        <v>1050</v>
      </c>
      <c r="E96" s="18">
        <v>976.58</v>
      </c>
      <c r="F96" s="20">
        <v>758.78</v>
      </c>
      <c r="G96" s="20">
        <v>217.8</v>
      </c>
      <c r="H96" s="20">
        <f>F96+G96</f>
        <v>976.57999999999993</v>
      </c>
      <c r="I96" s="30">
        <f>H96/D96</f>
        <v>0.93007619047619039</v>
      </c>
      <c r="J96" s="20">
        <v>0</v>
      </c>
      <c r="K96" s="20">
        <v>11.7</v>
      </c>
      <c r="L96" s="20">
        <f>E96+J96+K96</f>
        <v>988.28000000000009</v>
      </c>
      <c r="M96" s="30">
        <f>E96/D96</f>
        <v>0.9300761904761905</v>
      </c>
      <c r="N96" s="19">
        <f>L96/C96</f>
        <v>0.94121904761904773</v>
      </c>
      <c r="O96" s="20">
        <f>D96-E96</f>
        <v>73.419999999999959</v>
      </c>
      <c r="P96" s="21">
        <f>C96-L96</f>
        <v>61.719999999999914</v>
      </c>
      <c r="Q96" s="31"/>
    </row>
    <row r="97" spans="1:17" s="16" customFormat="1" x14ac:dyDescent="0.2">
      <c r="A97" s="17" t="s">
        <v>79</v>
      </c>
      <c r="B97" s="58">
        <v>2000</v>
      </c>
      <c r="C97" s="18">
        <v>1500</v>
      </c>
      <c r="D97" s="18">
        <v>1500</v>
      </c>
      <c r="E97" s="18">
        <v>19.79</v>
      </c>
      <c r="F97" s="20">
        <v>0</v>
      </c>
      <c r="G97" s="20">
        <v>19.79</v>
      </c>
      <c r="H97" s="20">
        <f>F97+G97</f>
        <v>19.79</v>
      </c>
      <c r="I97" s="30">
        <f>H97/D97</f>
        <v>1.3193333333333333E-2</v>
      </c>
      <c r="J97" s="20">
        <v>0</v>
      </c>
      <c r="K97" s="20">
        <v>241.14</v>
      </c>
      <c r="L97" s="20">
        <f>E97+J97+K97</f>
        <v>260.93</v>
      </c>
      <c r="M97" s="30">
        <f>E97/D97</f>
        <v>1.3193333333333333E-2</v>
      </c>
      <c r="N97" s="19">
        <f>L97/C97</f>
        <v>0.17395333333333335</v>
      </c>
      <c r="O97" s="20">
        <f>D97-E97</f>
        <v>1480.21</v>
      </c>
      <c r="P97" s="21">
        <f>C97-L97</f>
        <v>1239.07</v>
      </c>
    </row>
    <row r="98" spans="1:17" s="16" customFormat="1" x14ac:dyDescent="0.2">
      <c r="A98" s="17" t="s">
        <v>80</v>
      </c>
      <c r="B98" s="58">
        <v>1000</v>
      </c>
      <c r="C98" s="18">
        <v>514</v>
      </c>
      <c r="D98" s="18">
        <v>514</v>
      </c>
      <c r="E98" s="18">
        <v>0</v>
      </c>
      <c r="F98" s="20">
        <v>0</v>
      </c>
      <c r="G98" s="20">
        <v>0</v>
      </c>
      <c r="H98" s="20">
        <f t="shared" ref="H98:H99" si="210">F98+G98</f>
        <v>0</v>
      </c>
      <c r="I98" s="30">
        <f t="shared" ref="I98:I99" si="211">H98/D98</f>
        <v>0</v>
      </c>
      <c r="J98" s="20">
        <v>0</v>
      </c>
      <c r="K98" s="20">
        <v>82.64</v>
      </c>
      <c r="L98" s="20">
        <f t="shared" ref="L98:L99" si="212">E98+J98+K98</f>
        <v>82.64</v>
      </c>
      <c r="M98" s="30">
        <f t="shared" ref="M98:M99" si="213">E98/D98</f>
        <v>0</v>
      </c>
      <c r="N98" s="19">
        <f t="shared" ref="N98:N99" si="214">L98/C98</f>
        <v>0.16077821011673152</v>
      </c>
      <c r="O98" s="20">
        <f t="shared" ref="O98:O99" si="215">D98-E98</f>
        <v>514</v>
      </c>
      <c r="P98" s="21">
        <f t="shared" ref="P98:P99" si="216">C98-L98</f>
        <v>431.36</v>
      </c>
    </row>
    <row r="99" spans="1:17" s="16" customFormat="1" x14ac:dyDescent="0.2">
      <c r="A99" s="17" t="s">
        <v>81</v>
      </c>
      <c r="B99" s="58">
        <v>4000</v>
      </c>
      <c r="C99" s="18">
        <v>4400</v>
      </c>
      <c r="D99" s="18">
        <v>4400</v>
      </c>
      <c r="E99" s="18">
        <v>2298.11</v>
      </c>
      <c r="F99" s="20">
        <v>29.45</v>
      </c>
      <c r="G99" s="20">
        <v>2268.66</v>
      </c>
      <c r="H99" s="20">
        <f t="shared" si="210"/>
        <v>2298.1099999999997</v>
      </c>
      <c r="I99" s="30">
        <f t="shared" si="211"/>
        <v>0.52229772727272716</v>
      </c>
      <c r="J99" s="20">
        <v>0</v>
      </c>
      <c r="K99" s="20">
        <v>342.69</v>
      </c>
      <c r="L99" s="20">
        <f t="shared" si="212"/>
        <v>2640.8</v>
      </c>
      <c r="M99" s="30">
        <f t="shared" si="213"/>
        <v>0.52229772727272727</v>
      </c>
      <c r="N99" s="19">
        <f t="shared" si="214"/>
        <v>0.60018181818181826</v>
      </c>
      <c r="O99" s="20">
        <f t="shared" si="215"/>
        <v>2101.89</v>
      </c>
      <c r="P99" s="21">
        <f t="shared" si="216"/>
        <v>1759.1999999999998</v>
      </c>
    </row>
    <row r="100" spans="1:17" s="16" customFormat="1" x14ac:dyDescent="0.2">
      <c r="A100" s="24" t="s">
        <v>82</v>
      </c>
      <c r="B100" s="33">
        <f>SUM(B101:B105)</f>
        <v>12000</v>
      </c>
      <c r="C100" s="25">
        <f>SUM(C101:C105)</f>
        <v>13394</v>
      </c>
      <c r="D100" s="25">
        <f t="shared" ref="D100:E100" si="217">SUM(D101:D105)</f>
        <v>13394</v>
      </c>
      <c r="E100" s="25">
        <f t="shared" si="217"/>
        <v>9516.27</v>
      </c>
      <c r="F100" s="33">
        <f t="shared" ref="F100:H100" si="218">SUM(F101:F105)</f>
        <v>25.89</v>
      </c>
      <c r="G100" s="33">
        <f t="shared" si="218"/>
        <v>5239.3</v>
      </c>
      <c r="H100" s="33">
        <f t="shared" si="218"/>
        <v>5265.1900000000005</v>
      </c>
      <c r="I100" s="34">
        <f>H100/D100</f>
        <v>0.39310064207854267</v>
      </c>
      <c r="J100" s="33">
        <f>SUM(J101:J105)</f>
        <v>0</v>
      </c>
      <c r="K100" s="33">
        <f t="shared" ref="K100:L100" si="219">SUM(K101:K105)</f>
        <v>1417.49</v>
      </c>
      <c r="L100" s="33">
        <f t="shared" si="219"/>
        <v>10933.759999999998</v>
      </c>
      <c r="M100" s="34">
        <f>E100/D100</f>
        <v>0.71048753173062573</v>
      </c>
      <c r="N100" s="26">
        <f t="shared" ref="N100:N144" si="220">L100/C100</f>
        <v>0.81631775421830655</v>
      </c>
      <c r="O100" s="33">
        <f t="shared" ref="O100:P100" si="221">SUM(O101:O105)</f>
        <v>3877.7300000000005</v>
      </c>
      <c r="P100" s="35">
        <f t="shared" si="221"/>
        <v>2460.2400000000007</v>
      </c>
      <c r="Q100" s="31"/>
    </row>
    <row r="101" spans="1:17" s="16" customFormat="1" x14ac:dyDescent="0.2">
      <c r="A101" s="17" t="s">
        <v>136</v>
      </c>
      <c r="B101" s="58">
        <v>0</v>
      </c>
      <c r="C101" s="18">
        <v>3000</v>
      </c>
      <c r="D101" s="18">
        <v>3000</v>
      </c>
      <c r="E101" s="18">
        <v>3000</v>
      </c>
      <c r="F101" s="20">
        <v>0</v>
      </c>
      <c r="G101" s="20">
        <v>3000</v>
      </c>
      <c r="H101" s="20">
        <f>F101+G101</f>
        <v>3000</v>
      </c>
      <c r="I101" s="30">
        <f>H101/D101</f>
        <v>1</v>
      </c>
      <c r="J101" s="20">
        <v>0</v>
      </c>
      <c r="K101" s="20">
        <v>0</v>
      </c>
      <c r="L101" s="20">
        <f>E101+J101+K101</f>
        <v>3000</v>
      </c>
      <c r="M101" s="30">
        <f>E101/D101</f>
        <v>1</v>
      </c>
      <c r="N101" s="19">
        <f>L101/C101</f>
        <v>1</v>
      </c>
      <c r="O101" s="20">
        <f>D101-E101</f>
        <v>0</v>
      </c>
      <c r="P101" s="21">
        <f>C101-L101</f>
        <v>0</v>
      </c>
      <c r="Q101" s="31"/>
    </row>
    <row r="102" spans="1:17" s="16" customFormat="1" x14ac:dyDescent="0.2">
      <c r="A102" s="17" t="s">
        <v>144</v>
      </c>
      <c r="B102" s="58">
        <v>0</v>
      </c>
      <c r="C102" s="18">
        <v>150</v>
      </c>
      <c r="D102" s="18">
        <v>150</v>
      </c>
      <c r="E102" s="18">
        <v>102.53</v>
      </c>
      <c r="F102" s="20">
        <v>0</v>
      </c>
      <c r="G102" s="20">
        <v>102.53</v>
      </c>
      <c r="H102" s="20">
        <f t="shared" ref="H102:H105" si="222">F102+G102</f>
        <v>102.53</v>
      </c>
      <c r="I102" s="30">
        <f t="shared" ref="I102:I105" si="223">H102/D102</f>
        <v>0.68353333333333333</v>
      </c>
      <c r="J102" s="20">
        <v>0</v>
      </c>
      <c r="K102" s="20">
        <v>7.63</v>
      </c>
      <c r="L102" s="20">
        <f t="shared" ref="L102:L105" si="224">E102+J102+K102</f>
        <v>110.16</v>
      </c>
      <c r="M102" s="30">
        <f t="shared" ref="M102:M105" si="225">E102/D102</f>
        <v>0.68353333333333333</v>
      </c>
      <c r="N102" s="19">
        <f t="shared" ref="N102:N105" si="226">L102/C102</f>
        <v>0.73439999999999994</v>
      </c>
      <c r="O102" s="20">
        <f t="shared" ref="O102:O104" si="227">D102-E102</f>
        <v>47.47</v>
      </c>
      <c r="P102" s="21">
        <f t="shared" ref="P102:P105" si="228">C102-L102</f>
        <v>39.840000000000003</v>
      </c>
      <c r="Q102" s="31"/>
    </row>
    <row r="103" spans="1:17" s="16" customFormat="1" x14ac:dyDescent="0.2">
      <c r="A103" s="17" t="s">
        <v>83</v>
      </c>
      <c r="B103" s="58">
        <v>2000</v>
      </c>
      <c r="C103" s="18">
        <v>2441</v>
      </c>
      <c r="D103" s="18">
        <v>2441</v>
      </c>
      <c r="E103" s="18">
        <v>2009.32</v>
      </c>
      <c r="F103" s="20">
        <v>0</v>
      </c>
      <c r="G103" s="20">
        <v>1121.22</v>
      </c>
      <c r="H103" s="20">
        <f t="shared" si="222"/>
        <v>1121.22</v>
      </c>
      <c r="I103" s="30">
        <f t="shared" si="223"/>
        <v>0.4593281442031954</v>
      </c>
      <c r="J103" s="20">
        <v>0</v>
      </c>
      <c r="K103" s="20">
        <v>131.81</v>
      </c>
      <c r="L103" s="20">
        <f t="shared" si="224"/>
        <v>2141.13</v>
      </c>
      <c r="M103" s="30">
        <f t="shared" si="225"/>
        <v>0.8231544448996313</v>
      </c>
      <c r="N103" s="19">
        <f t="shared" si="226"/>
        <v>0.87715280622695624</v>
      </c>
      <c r="O103" s="20">
        <f t="shared" si="227"/>
        <v>431.68000000000006</v>
      </c>
      <c r="P103" s="21">
        <f t="shared" si="228"/>
        <v>299.86999999999989</v>
      </c>
    </row>
    <row r="104" spans="1:17" s="16" customFormat="1" x14ac:dyDescent="0.2">
      <c r="A104" s="17" t="s">
        <v>137</v>
      </c>
      <c r="B104" s="58">
        <v>0</v>
      </c>
      <c r="C104" s="18">
        <v>803</v>
      </c>
      <c r="D104" s="18">
        <v>803</v>
      </c>
      <c r="E104" s="18">
        <v>802.8</v>
      </c>
      <c r="F104" s="20">
        <v>0</v>
      </c>
      <c r="G104" s="20">
        <v>802.8</v>
      </c>
      <c r="H104" s="20">
        <f t="shared" si="222"/>
        <v>802.8</v>
      </c>
      <c r="I104" s="30">
        <f t="shared" si="223"/>
        <v>0.99975093399750925</v>
      </c>
      <c r="J104" s="20">
        <v>0</v>
      </c>
      <c r="K104" s="20">
        <v>0.03</v>
      </c>
      <c r="L104" s="20">
        <f t="shared" si="224"/>
        <v>802.82999999999993</v>
      </c>
      <c r="M104" s="30">
        <f t="shared" si="225"/>
        <v>0.99975093399750925</v>
      </c>
      <c r="N104" s="19">
        <f t="shared" si="226"/>
        <v>0.99978829389788282</v>
      </c>
      <c r="O104" s="20">
        <f t="shared" si="227"/>
        <v>0.20000000000004547</v>
      </c>
      <c r="P104" s="21">
        <f t="shared" si="228"/>
        <v>0.17000000000007276</v>
      </c>
    </row>
    <row r="105" spans="1:17" s="16" customFormat="1" x14ac:dyDescent="0.2">
      <c r="A105" s="17" t="s">
        <v>84</v>
      </c>
      <c r="B105" s="58">
        <v>10000</v>
      </c>
      <c r="C105" s="18">
        <v>7000</v>
      </c>
      <c r="D105" s="18">
        <v>7000</v>
      </c>
      <c r="E105" s="18">
        <v>3601.62</v>
      </c>
      <c r="F105" s="20">
        <v>25.89</v>
      </c>
      <c r="G105" s="20">
        <v>212.75</v>
      </c>
      <c r="H105" s="20">
        <f t="shared" si="222"/>
        <v>238.64</v>
      </c>
      <c r="I105" s="30">
        <f t="shared" si="223"/>
        <v>3.4091428571428571E-2</v>
      </c>
      <c r="J105" s="20">
        <v>0</v>
      </c>
      <c r="K105" s="20">
        <v>1278.02</v>
      </c>
      <c r="L105" s="20">
        <f t="shared" si="224"/>
        <v>4879.6399999999994</v>
      </c>
      <c r="M105" s="30">
        <f t="shared" si="225"/>
        <v>0.5145171428571429</v>
      </c>
      <c r="N105" s="19">
        <f t="shared" si="226"/>
        <v>0.69709142857142847</v>
      </c>
      <c r="O105" s="20">
        <f>D105-E105</f>
        <v>3398.38</v>
      </c>
      <c r="P105" s="21">
        <f t="shared" si="228"/>
        <v>2120.3600000000006</v>
      </c>
    </row>
    <row r="106" spans="1:17" s="16" customFormat="1" x14ac:dyDescent="0.2">
      <c r="A106" s="24" t="s">
        <v>85</v>
      </c>
      <c r="B106" s="33">
        <f>SUM(B107:B110)</f>
        <v>22500</v>
      </c>
      <c r="C106" s="25">
        <f>SUM(C107:C110)</f>
        <v>25057</v>
      </c>
      <c r="D106" s="25">
        <f t="shared" ref="D106:E106" si="229">SUM(D107:D110)</f>
        <v>22057</v>
      </c>
      <c r="E106" s="25">
        <f t="shared" si="229"/>
        <v>16308.39</v>
      </c>
      <c r="F106" s="33">
        <f t="shared" ref="F106:L106" si="230">SUM(F107:F110)</f>
        <v>511.67</v>
      </c>
      <c r="G106" s="33">
        <f t="shared" si="230"/>
        <v>12431.57</v>
      </c>
      <c r="H106" s="33">
        <f t="shared" si="230"/>
        <v>12943.24</v>
      </c>
      <c r="I106" s="34">
        <f>H106/D106</f>
        <v>0.58680872285442265</v>
      </c>
      <c r="J106" s="33">
        <f t="shared" si="230"/>
        <v>0</v>
      </c>
      <c r="K106" s="33">
        <f t="shared" si="230"/>
        <v>2211.4300000000003</v>
      </c>
      <c r="L106" s="33">
        <f t="shared" si="230"/>
        <v>18519.82</v>
      </c>
      <c r="M106" s="34">
        <f>E106/D106</f>
        <v>0.7393748016502697</v>
      </c>
      <c r="N106" s="26">
        <f t="shared" si="220"/>
        <v>0.73910763459312767</v>
      </c>
      <c r="O106" s="33">
        <f t="shared" ref="O106:P106" si="231">SUM(O107:O110)</f>
        <v>5748.61</v>
      </c>
      <c r="P106" s="35">
        <f t="shared" si="231"/>
        <v>6537.1799999999985</v>
      </c>
      <c r="Q106" s="31"/>
    </row>
    <row r="107" spans="1:17" s="16" customFormat="1" x14ac:dyDescent="0.2">
      <c r="A107" s="17" t="s">
        <v>86</v>
      </c>
      <c r="B107" s="58">
        <v>2000</v>
      </c>
      <c r="C107" s="18">
        <v>1500</v>
      </c>
      <c r="D107" s="18">
        <v>1500</v>
      </c>
      <c r="E107" s="18">
        <v>522.29</v>
      </c>
      <c r="F107" s="20">
        <v>0</v>
      </c>
      <c r="G107" s="20">
        <v>522.29</v>
      </c>
      <c r="H107" s="20">
        <f>F107+G107</f>
        <v>522.29</v>
      </c>
      <c r="I107" s="30">
        <f>H107/D107</f>
        <v>0.3481933333333333</v>
      </c>
      <c r="J107" s="20">
        <v>0</v>
      </c>
      <c r="K107" s="20">
        <v>240.11</v>
      </c>
      <c r="L107" s="20">
        <f>E107+J107+K107</f>
        <v>762.4</v>
      </c>
      <c r="M107" s="30">
        <f>E107/D107</f>
        <v>0.3481933333333333</v>
      </c>
      <c r="N107" s="19">
        <f>L107/C107</f>
        <v>0.50826666666666664</v>
      </c>
      <c r="O107" s="20">
        <f>D107-E107</f>
        <v>977.71</v>
      </c>
      <c r="P107" s="21">
        <f>C107-L107</f>
        <v>737.6</v>
      </c>
    </row>
    <row r="108" spans="1:17" s="16" customFormat="1" x14ac:dyDescent="0.2">
      <c r="A108" s="17" t="s">
        <v>145</v>
      </c>
      <c r="B108" s="58">
        <v>0</v>
      </c>
      <c r="C108" s="18">
        <v>20</v>
      </c>
      <c r="D108" s="18">
        <v>20</v>
      </c>
      <c r="E108" s="18">
        <v>18.170000000000002</v>
      </c>
      <c r="F108" s="20">
        <v>0</v>
      </c>
      <c r="G108" s="20">
        <v>18.170000000000002</v>
      </c>
      <c r="H108" s="20">
        <f t="shared" ref="H108:H110" si="232">F108+G108</f>
        <v>18.170000000000002</v>
      </c>
      <c r="I108" s="30">
        <f t="shared" ref="I108:I110" si="233">H108/D108</f>
        <v>0.90850000000000009</v>
      </c>
      <c r="J108" s="20">
        <v>0</v>
      </c>
      <c r="K108" s="20">
        <v>0.28999999999999998</v>
      </c>
      <c r="L108" s="20">
        <f t="shared" ref="L108:L109" si="234">E108+J108+K108</f>
        <v>18.46</v>
      </c>
      <c r="M108" s="30">
        <f t="shared" ref="M108:M110" si="235">E108/D108</f>
        <v>0.90850000000000009</v>
      </c>
      <c r="N108" s="19">
        <f t="shared" ref="N108:N110" si="236">L108/C108</f>
        <v>0.92300000000000004</v>
      </c>
      <c r="O108" s="20">
        <f t="shared" ref="O108:O110" si="237">D108-E108</f>
        <v>1.8299999999999983</v>
      </c>
      <c r="P108" s="21">
        <f t="shared" ref="P108:P110" si="238">C108-L108</f>
        <v>1.5399999999999991</v>
      </c>
    </row>
    <row r="109" spans="1:17" s="36" customFormat="1" x14ac:dyDescent="0.2">
      <c r="A109" s="17" t="s">
        <v>87</v>
      </c>
      <c r="B109" s="58">
        <v>5500</v>
      </c>
      <c r="C109" s="18">
        <v>6708</v>
      </c>
      <c r="D109" s="18">
        <v>6708</v>
      </c>
      <c r="E109" s="18">
        <v>4739.5200000000004</v>
      </c>
      <c r="F109" s="20">
        <v>159.06</v>
      </c>
      <c r="G109" s="20">
        <v>3697.71</v>
      </c>
      <c r="H109" s="20">
        <f t="shared" si="232"/>
        <v>3856.77</v>
      </c>
      <c r="I109" s="30">
        <f t="shared" si="233"/>
        <v>0.57495080500894458</v>
      </c>
      <c r="J109" s="20">
        <v>0</v>
      </c>
      <c r="K109" s="20">
        <v>541.84</v>
      </c>
      <c r="L109" s="20">
        <f t="shared" si="234"/>
        <v>5281.3600000000006</v>
      </c>
      <c r="M109" s="30">
        <f t="shared" si="235"/>
        <v>0.70654740608228983</v>
      </c>
      <c r="N109" s="19">
        <f t="shared" si="236"/>
        <v>0.78732259988073949</v>
      </c>
      <c r="O109" s="20">
        <f t="shared" si="237"/>
        <v>1968.4799999999996</v>
      </c>
      <c r="P109" s="21">
        <f t="shared" si="238"/>
        <v>1426.6399999999994</v>
      </c>
    </row>
    <row r="110" spans="1:17" s="16" customFormat="1" x14ac:dyDescent="0.2">
      <c r="A110" s="17" t="s">
        <v>88</v>
      </c>
      <c r="B110" s="58">
        <v>15000</v>
      </c>
      <c r="C110" s="18">
        <v>16829</v>
      </c>
      <c r="D110" s="18">
        <v>13829</v>
      </c>
      <c r="E110" s="18">
        <v>11028.41</v>
      </c>
      <c r="F110" s="20">
        <v>352.61</v>
      </c>
      <c r="G110" s="20">
        <v>8193.4</v>
      </c>
      <c r="H110" s="20">
        <f t="shared" si="232"/>
        <v>8546.01</v>
      </c>
      <c r="I110" s="30">
        <f t="shared" si="233"/>
        <v>0.61797743871574229</v>
      </c>
      <c r="J110" s="20">
        <v>0</v>
      </c>
      <c r="K110" s="20">
        <v>1429.19</v>
      </c>
      <c r="L110" s="20">
        <f>E110+J110+K110</f>
        <v>12457.6</v>
      </c>
      <c r="M110" s="30">
        <f t="shared" si="235"/>
        <v>0.7974842721816473</v>
      </c>
      <c r="N110" s="19">
        <f t="shared" si="236"/>
        <v>0.74024600392180162</v>
      </c>
      <c r="O110" s="20">
        <f t="shared" si="237"/>
        <v>2800.59</v>
      </c>
      <c r="P110" s="21">
        <f t="shared" si="238"/>
        <v>4371.3999999999996</v>
      </c>
    </row>
    <row r="111" spans="1:17" s="16" customFormat="1" x14ac:dyDescent="0.2">
      <c r="A111" s="24" t="s">
        <v>89</v>
      </c>
      <c r="B111" s="59">
        <f>B112+B113+B114+B115+B116+B117</f>
        <v>41900</v>
      </c>
      <c r="C111" s="59">
        <f t="shared" ref="C111:H111" si="239">C112+C113+C114+C115+C116+C117</f>
        <v>34213</v>
      </c>
      <c r="D111" s="59">
        <f t="shared" si="239"/>
        <v>34213</v>
      </c>
      <c r="E111" s="59">
        <f t="shared" si="239"/>
        <v>15854.21</v>
      </c>
      <c r="F111" s="59">
        <f t="shared" si="239"/>
        <v>1771.06</v>
      </c>
      <c r="G111" s="59">
        <f t="shared" si="239"/>
        <v>14083.15</v>
      </c>
      <c r="H111" s="59">
        <f t="shared" si="239"/>
        <v>15854.21</v>
      </c>
      <c r="I111" s="34">
        <f t="shared" ref="I111" si="240">H111/D111</f>
        <v>0.46339724666062604</v>
      </c>
      <c r="J111" s="33">
        <f>J112+J113+J114+J115+J116+J117</f>
        <v>0</v>
      </c>
      <c r="K111" s="33">
        <f t="shared" ref="K111:L111" si="241">K112+K113+K114+K115+K116+K117</f>
        <v>7994.4699999999993</v>
      </c>
      <c r="L111" s="33">
        <f t="shared" si="241"/>
        <v>23848.68</v>
      </c>
      <c r="M111" s="34">
        <f>E111/D111</f>
        <v>0.46339724666062604</v>
      </c>
      <c r="N111" s="26">
        <f t="shared" si="220"/>
        <v>0.69706485838716281</v>
      </c>
      <c r="O111" s="33">
        <f>SUM(O112:O117)</f>
        <v>18358.79</v>
      </c>
      <c r="P111" s="35">
        <f>P112+P113+P114+P115+P116+P117</f>
        <v>10364.32</v>
      </c>
      <c r="Q111" s="31"/>
    </row>
    <row r="112" spans="1:17" s="16" customFormat="1" x14ac:dyDescent="0.2">
      <c r="A112" s="17" t="s">
        <v>90</v>
      </c>
      <c r="B112" s="58">
        <v>2000</v>
      </c>
      <c r="C112" s="18">
        <v>2000</v>
      </c>
      <c r="D112" s="18">
        <v>2000</v>
      </c>
      <c r="E112" s="18">
        <v>182.25</v>
      </c>
      <c r="F112" s="20">
        <v>0</v>
      </c>
      <c r="G112" s="20">
        <v>182.25</v>
      </c>
      <c r="H112" s="20">
        <f>F112+G112</f>
        <v>182.25</v>
      </c>
      <c r="I112" s="30">
        <f>H112/D112</f>
        <v>9.1124999999999998E-2</v>
      </c>
      <c r="J112" s="20">
        <v>0</v>
      </c>
      <c r="K112" s="20">
        <v>292.27</v>
      </c>
      <c r="L112" s="20">
        <f>E112+J112+K112</f>
        <v>474.52</v>
      </c>
      <c r="M112" s="30">
        <f>E112/D112</f>
        <v>9.1124999999999998E-2</v>
      </c>
      <c r="N112" s="19">
        <f>L112/C112</f>
        <v>0.23726</v>
      </c>
      <c r="O112" s="20">
        <f>D112-E112</f>
        <v>1817.75</v>
      </c>
      <c r="P112" s="21">
        <f>C112-L112</f>
        <v>1525.48</v>
      </c>
    </row>
    <row r="113" spans="1:17" s="16" customFormat="1" x14ac:dyDescent="0.2">
      <c r="A113" s="17" t="s">
        <v>91</v>
      </c>
      <c r="B113" s="58">
        <v>3000</v>
      </c>
      <c r="C113" s="18">
        <v>500</v>
      </c>
      <c r="D113" s="18">
        <v>500</v>
      </c>
      <c r="E113" s="18">
        <v>0</v>
      </c>
      <c r="F113" s="20">
        <v>0</v>
      </c>
      <c r="G113" s="20">
        <v>0</v>
      </c>
      <c r="H113" s="20">
        <f t="shared" ref="H113:H117" si="242">F113+G113</f>
        <v>0</v>
      </c>
      <c r="I113" s="30">
        <v>0</v>
      </c>
      <c r="J113" s="20">
        <v>0</v>
      </c>
      <c r="K113" s="20">
        <v>80.39</v>
      </c>
      <c r="L113" s="20">
        <f t="shared" ref="L113:L117" si="243">E113+J113+K113</f>
        <v>80.39</v>
      </c>
      <c r="M113" s="30">
        <v>0</v>
      </c>
      <c r="N113" s="19">
        <f t="shared" ref="N113:N117" si="244">L113/C113</f>
        <v>0.16078000000000001</v>
      </c>
      <c r="O113" s="20">
        <f t="shared" ref="O113:O117" si="245">D113-E113</f>
        <v>500</v>
      </c>
      <c r="P113" s="21">
        <f t="shared" ref="P113:P117" si="246">C113-L113</f>
        <v>419.61</v>
      </c>
    </row>
    <row r="114" spans="1:17" s="36" customFormat="1" ht="12" customHeight="1" x14ac:dyDescent="0.2">
      <c r="A114" s="17" t="s">
        <v>92</v>
      </c>
      <c r="B114" s="58">
        <v>8000</v>
      </c>
      <c r="C114" s="18">
        <v>5300</v>
      </c>
      <c r="D114" s="18">
        <v>5300</v>
      </c>
      <c r="E114" s="18">
        <v>1902.93</v>
      </c>
      <c r="F114" s="20">
        <v>838.15</v>
      </c>
      <c r="G114" s="20">
        <v>1064.78</v>
      </c>
      <c r="H114" s="20">
        <f t="shared" si="242"/>
        <v>1902.9299999999998</v>
      </c>
      <c r="I114" s="30">
        <f t="shared" ref="I114:I117" si="247">H114/D114</f>
        <v>0.35904339622641507</v>
      </c>
      <c r="J114" s="20">
        <v>0</v>
      </c>
      <c r="K114" s="20">
        <v>560.61</v>
      </c>
      <c r="L114" s="20">
        <f t="shared" si="243"/>
        <v>2463.54</v>
      </c>
      <c r="M114" s="30">
        <f t="shared" ref="M114:M117" si="248">E114/D114</f>
        <v>0.35904339622641512</v>
      </c>
      <c r="N114" s="19">
        <f t="shared" si="244"/>
        <v>0.46481886792452831</v>
      </c>
      <c r="O114" s="20">
        <f t="shared" si="245"/>
        <v>3397.0699999999997</v>
      </c>
      <c r="P114" s="21">
        <f t="shared" si="246"/>
        <v>2836.46</v>
      </c>
    </row>
    <row r="115" spans="1:17" s="16" customFormat="1" ht="12" customHeight="1" x14ac:dyDescent="0.2">
      <c r="A115" s="17" t="s">
        <v>93</v>
      </c>
      <c r="B115" s="58">
        <v>25000</v>
      </c>
      <c r="C115" s="18">
        <v>22700</v>
      </c>
      <c r="D115" s="18">
        <v>22700</v>
      </c>
      <c r="E115" s="18">
        <v>12289.1</v>
      </c>
      <c r="F115" s="20">
        <v>211.09</v>
      </c>
      <c r="G115" s="20">
        <v>12078.01</v>
      </c>
      <c r="H115" s="20">
        <f t="shared" si="242"/>
        <v>12289.1</v>
      </c>
      <c r="I115" s="30">
        <f t="shared" si="247"/>
        <v>0.54137004405286349</v>
      </c>
      <c r="J115" s="20">
        <v>0</v>
      </c>
      <c r="K115" s="20">
        <v>6617.86</v>
      </c>
      <c r="L115" s="20">
        <f t="shared" si="243"/>
        <v>18906.96</v>
      </c>
      <c r="M115" s="30">
        <f t="shared" si="248"/>
        <v>0.54137004405286349</v>
      </c>
      <c r="N115" s="19">
        <f t="shared" si="244"/>
        <v>0.83290572687224662</v>
      </c>
      <c r="O115" s="20">
        <f t="shared" si="245"/>
        <v>10410.9</v>
      </c>
      <c r="P115" s="21">
        <f t="shared" si="246"/>
        <v>3793.0400000000009</v>
      </c>
    </row>
    <row r="116" spans="1:17" s="16" customFormat="1" ht="12" customHeight="1" x14ac:dyDescent="0.2">
      <c r="A116" s="17" t="s">
        <v>146</v>
      </c>
      <c r="B116" s="58">
        <v>0</v>
      </c>
      <c r="C116" s="18">
        <v>86</v>
      </c>
      <c r="D116" s="18">
        <v>86</v>
      </c>
      <c r="E116" s="18">
        <v>85.55</v>
      </c>
      <c r="F116" s="20">
        <v>0</v>
      </c>
      <c r="G116" s="20">
        <v>85.55</v>
      </c>
      <c r="H116" s="20">
        <f t="shared" si="242"/>
        <v>85.55</v>
      </c>
      <c r="I116" s="30">
        <f t="shared" si="247"/>
        <v>0.99476744186046506</v>
      </c>
      <c r="J116" s="20">
        <v>0</v>
      </c>
      <c r="K116" s="20">
        <v>7.0000000000000007E-2</v>
      </c>
      <c r="L116" s="20">
        <f t="shared" si="243"/>
        <v>85.61999999999999</v>
      </c>
      <c r="M116" s="30">
        <f t="shared" si="248"/>
        <v>0.99476744186046506</v>
      </c>
      <c r="N116" s="19">
        <f t="shared" si="244"/>
        <v>0.99558139534883705</v>
      </c>
      <c r="O116" s="20">
        <f t="shared" si="245"/>
        <v>0.45000000000000284</v>
      </c>
      <c r="P116" s="21">
        <f t="shared" si="246"/>
        <v>0.38000000000000966</v>
      </c>
    </row>
    <row r="117" spans="1:17" s="16" customFormat="1" x14ac:dyDescent="0.2">
      <c r="A117" s="17" t="s">
        <v>94</v>
      </c>
      <c r="B117" s="58">
        <v>3900</v>
      </c>
      <c r="C117" s="18">
        <v>3627</v>
      </c>
      <c r="D117" s="18">
        <v>3627</v>
      </c>
      <c r="E117" s="18">
        <v>1394.38</v>
      </c>
      <c r="F117" s="20">
        <v>721.82</v>
      </c>
      <c r="G117" s="20">
        <v>672.56</v>
      </c>
      <c r="H117" s="20">
        <f t="shared" si="242"/>
        <v>1394.38</v>
      </c>
      <c r="I117" s="30">
        <f t="shared" si="247"/>
        <v>0.38444444444444448</v>
      </c>
      <c r="J117" s="20">
        <v>0</v>
      </c>
      <c r="K117" s="20">
        <v>443.27</v>
      </c>
      <c r="L117" s="20">
        <f t="shared" si="243"/>
        <v>1837.65</v>
      </c>
      <c r="M117" s="30">
        <f t="shared" si="248"/>
        <v>0.38444444444444448</v>
      </c>
      <c r="N117" s="19">
        <f t="shared" si="244"/>
        <v>0.50665839536807278</v>
      </c>
      <c r="O117" s="20">
        <f t="shared" si="245"/>
        <v>2232.62</v>
      </c>
      <c r="P117" s="21">
        <f t="shared" si="246"/>
        <v>1789.35</v>
      </c>
    </row>
    <row r="118" spans="1:17" s="16" customFormat="1" x14ac:dyDescent="0.2">
      <c r="A118" s="24" t="s">
        <v>95</v>
      </c>
      <c r="B118" s="59">
        <v>8000</v>
      </c>
      <c r="C118" s="25">
        <v>7690</v>
      </c>
      <c r="D118" s="25">
        <v>7690</v>
      </c>
      <c r="E118" s="25">
        <v>3164.8</v>
      </c>
      <c r="F118" s="33">
        <v>950.43</v>
      </c>
      <c r="G118" s="33">
        <v>2214.37</v>
      </c>
      <c r="H118" s="33">
        <f t="shared" ref="H118" si="249">F118+G118</f>
        <v>3164.7999999999997</v>
      </c>
      <c r="I118" s="34">
        <f>H118/D118</f>
        <v>0.41154746423927174</v>
      </c>
      <c r="J118" s="33">
        <v>0</v>
      </c>
      <c r="K118" s="33">
        <v>1050.5</v>
      </c>
      <c r="L118" s="33">
        <f t="shared" ref="L118" si="250">E118+J118+K118</f>
        <v>4215.3</v>
      </c>
      <c r="M118" s="34">
        <f>E118/D118</f>
        <v>0.4115474642392718</v>
      </c>
      <c r="N118" s="26">
        <f t="shared" si="220"/>
        <v>0.54815344603381022</v>
      </c>
      <c r="O118" s="33">
        <f t="shared" ref="O118" si="251">D118-E118</f>
        <v>4525.2</v>
      </c>
      <c r="P118" s="35">
        <f t="shared" ref="P118" si="252">C118-L118</f>
        <v>3474.7</v>
      </c>
      <c r="Q118" s="31"/>
    </row>
    <row r="119" spans="1:17" s="16" customFormat="1" x14ac:dyDescent="0.2">
      <c r="A119" s="24" t="s">
        <v>138</v>
      </c>
      <c r="B119" s="57">
        <f>SUM(B120:B126)</f>
        <v>0</v>
      </c>
      <c r="C119" s="57">
        <f>SUM(C120:C126)</f>
        <v>3915</v>
      </c>
      <c r="D119" s="57">
        <f t="shared" ref="D119:H119" si="253">SUM(D120:D126)</f>
        <v>3915</v>
      </c>
      <c r="E119" s="57">
        <f t="shared" si="253"/>
        <v>3413.52</v>
      </c>
      <c r="F119" s="57">
        <f t="shared" si="253"/>
        <v>0</v>
      </c>
      <c r="G119" s="57">
        <f t="shared" si="253"/>
        <v>3413.52</v>
      </c>
      <c r="H119" s="57">
        <f t="shared" si="253"/>
        <v>3413.52</v>
      </c>
      <c r="I119" s="34">
        <f t="shared" ref="I119" si="254">H119/D119</f>
        <v>0.87190804597701144</v>
      </c>
      <c r="J119" s="33">
        <f>J120+J121+J123+J124+J125+J126</f>
        <v>0</v>
      </c>
      <c r="K119" s="33">
        <f>K120+K121+K122+K123+K124+K125+K126</f>
        <v>69.539999999999992</v>
      </c>
      <c r="L119" s="33">
        <f t="shared" ref="L119" si="255">L120+L121+L123+L124+L125+L126</f>
        <v>3414.24</v>
      </c>
      <c r="M119" s="34">
        <f t="shared" ref="M119" si="256">E119/D119</f>
        <v>0.87190804597701144</v>
      </c>
      <c r="N119" s="26">
        <f t="shared" si="220"/>
        <v>0.87209195402298845</v>
      </c>
      <c r="O119" s="33">
        <f>O120+O121+O123+O124+O125+O126</f>
        <v>4.4799999999998974</v>
      </c>
      <c r="P119" s="35">
        <f>P120+P121+P123+P124+P125+P126</f>
        <v>3.7600000000000549</v>
      </c>
      <c r="Q119" s="31"/>
    </row>
    <row r="120" spans="1:17" s="16" customFormat="1" x14ac:dyDescent="0.2">
      <c r="A120" s="17" t="s">
        <v>62</v>
      </c>
      <c r="B120" s="58">
        <v>0</v>
      </c>
      <c r="C120" s="18">
        <v>1232</v>
      </c>
      <c r="D120" s="18">
        <v>1232</v>
      </c>
      <c r="E120" s="18">
        <v>1231.42</v>
      </c>
      <c r="F120" s="20">
        <v>0</v>
      </c>
      <c r="G120" s="20">
        <v>1231.42</v>
      </c>
      <c r="H120" s="20">
        <f>F120+G120</f>
        <v>1231.42</v>
      </c>
      <c r="I120" s="30">
        <f>H120/D120</f>
        <v>0.9995292207792208</v>
      </c>
      <c r="J120" s="20">
        <v>0</v>
      </c>
      <c r="K120" s="20">
        <v>0.09</v>
      </c>
      <c r="L120" s="20">
        <f>E120+J120+K120</f>
        <v>1231.51</v>
      </c>
      <c r="M120" s="30">
        <f>E120/D120</f>
        <v>0.9995292207792208</v>
      </c>
      <c r="N120" s="19">
        <f>L120/C120</f>
        <v>0.99960227272727276</v>
      </c>
      <c r="O120" s="20">
        <f>D120-E120</f>
        <v>0.57999999999992724</v>
      </c>
      <c r="P120" s="21">
        <f>C120-L120</f>
        <v>0.49000000000000909</v>
      </c>
      <c r="Q120" s="31"/>
    </row>
    <row r="121" spans="1:17" s="16" customFormat="1" x14ac:dyDescent="0.2">
      <c r="A121" s="17" t="s">
        <v>70</v>
      </c>
      <c r="B121" s="58">
        <v>0</v>
      </c>
      <c r="C121" s="18">
        <v>1103</v>
      </c>
      <c r="D121" s="18">
        <v>1103</v>
      </c>
      <c r="E121" s="18">
        <v>1102.52</v>
      </c>
      <c r="F121" s="20">
        <v>0</v>
      </c>
      <c r="G121" s="20">
        <v>1102.52</v>
      </c>
      <c r="H121" s="20">
        <f t="shared" ref="H121:H126" si="257">F121+G121</f>
        <v>1102.52</v>
      </c>
      <c r="I121" s="30">
        <f t="shared" ref="I121:I126" si="258">H121/D121</f>
        <v>0.99956482320942885</v>
      </c>
      <c r="J121" s="20">
        <v>0</v>
      </c>
      <c r="K121" s="20">
        <v>0.08</v>
      </c>
      <c r="L121" s="20">
        <f t="shared" ref="L121:L126" si="259">E121+J121+K121</f>
        <v>1102.5999999999999</v>
      </c>
      <c r="M121" s="30">
        <f t="shared" ref="M121:M126" si="260">E121/D121</f>
        <v>0.99956482320942885</v>
      </c>
      <c r="N121" s="19">
        <f t="shared" ref="N121:N126" si="261">L121/C121</f>
        <v>0.99963735267452392</v>
      </c>
      <c r="O121" s="20">
        <f t="shared" ref="O121:O126" si="262">D121-E121</f>
        <v>0.48000000000001819</v>
      </c>
      <c r="P121" s="21">
        <f t="shared" ref="P121:P126" si="263">C121-L121</f>
        <v>0.40000000000009095</v>
      </c>
      <c r="Q121" s="31"/>
    </row>
    <row r="122" spans="1:17" s="16" customFormat="1" x14ac:dyDescent="0.2">
      <c r="A122" s="17" t="s">
        <v>74</v>
      </c>
      <c r="B122" s="58">
        <v>0</v>
      </c>
      <c r="C122" s="18">
        <v>497</v>
      </c>
      <c r="D122" s="18">
        <v>497</v>
      </c>
      <c r="E122" s="18">
        <v>0</v>
      </c>
      <c r="F122" s="20">
        <v>0</v>
      </c>
      <c r="G122" s="20">
        <v>0</v>
      </c>
      <c r="H122" s="20">
        <f t="shared" si="257"/>
        <v>0</v>
      </c>
      <c r="I122" s="30">
        <v>0</v>
      </c>
      <c r="J122" s="20">
        <v>0</v>
      </c>
      <c r="K122" s="20">
        <v>68.819999999999993</v>
      </c>
      <c r="L122" s="20">
        <f t="shared" si="259"/>
        <v>68.819999999999993</v>
      </c>
      <c r="M122" s="30">
        <v>0</v>
      </c>
      <c r="N122" s="19">
        <v>0</v>
      </c>
      <c r="O122" s="20">
        <f t="shared" si="262"/>
        <v>497</v>
      </c>
      <c r="P122" s="21">
        <f t="shared" si="263"/>
        <v>428.18</v>
      </c>
      <c r="Q122" s="31"/>
    </row>
    <row r="123" spans="1:17" s="16" customFormat="1" x14ac:dyDescent="0.2">
      <c r="A123" s="17" t="s">
        <v>139</v>
      </c>
      <c r="B123" s="58">
        <v>0</v>
      </c>
      <c r="C123" s="18">
        <v>59</v>
      </c>
      <c r="D123" s="18">
        <v>59</v>
      </c>
      <c r="E123" s="18">
        <v>58.32</v>
      </c>
      <c r="F123" s="20">
        <v>0</v>
      </c>
      <c r="G123" s="20">
        <v>58.32</v>
      </c>
      <c r="H123" s="20">
        <f t="shared" si="257"/>
        <v>58.32</v>
      </c>
      <c r="I123" s="30">
        <f t="shared" si="258"/>
        <v>0.9884745762711864</v>
      </c>
      <c r="J123" s="20">
        <v>0</v>
      </c>
      <c r="K123" s="20">
        <v>0.11</v>
      </c>
      <c r="L123" s="20">
        <f t="shared" si="259"/>
        <v>58.43</v>
      </c>
      <c r="M123" s="30">
        <f t="shared" si="260"/>
        <v>0.9884745762711864</v>
      </c>
      <c r="N123" s="19">
        <f t="shared" si="261"/>
        <v>0.99033898305084744</v>
      </c>
      <c r="O123" s="20">
        <f t="shared" si="262"/>
        <v>0.67999999999999972</v>
      </c>
      <c r="P123" s="21">
        <f t="shared" si="263"/>
        <v>0.57000000000000028</v>
      </c>
      <c r="Q123" s="31"/>
    </row>
    <row r="124" spans="1:17" s="16" customFormat="1" x14ac:dyDescent="0.2">
      <c r="A124" s="17" t="s">
        <v>85</v>
      </c>
      <c r="B124" s="58">
        <v>0</v>
      </c>
      <c r="C124" s="18">
        <v>441</v>
      </c>
      <c r="D124" s="18">
        <v>441</v>
      </c>
      <c r="E124" s="18">
        <v>440.69</v>
      </c>
      <c r="F124" s="20">
        <v>0</v>
      </c>
      <c r="G124" s="20">
        <v>440.69</v>
      </c>
      <c r="H124" s="20">
        <f t="shared" si="257"/>
        <v>440.69</v>
      </c>
      <c r="I124" s="30">
        <f t="shared" si="258"/>
        <v>0.99929705215419495</v>
      </c>
      <c r="J124" s="20">
        <v>0</v>
      </c>
      <c r="K124" s="20">
        <v>0.05</v>
      </c>
      <c r="L124" s="20">
        <f t="shared" si="259"/>
        <v>440.74</v>
      </c>
      <c r="M124" s="30">
        <f t="shared" si="260"/>
        <v>0.99929705215419495</v>
      </c>
      <c r="N124" s="19">
        <f t="shared" si="261"/>
        <v>0.99941043083900227</v>
      </c>
      <c r="O124" s="20">
        <f t="shared" si="262"/>
        <v>0.31000000000000227</v>
      </c>
      <c r="P124" s="21">
        <f t="shared" si="263"/>
        <v>0.25999999999999091</v>
      </c>
      <c r="Q124" s="31"/>
    </row>
    <row r="125" spans="1:17" s="16" customFormat="1" x14ac:dyDescent="0.2">
      <c r="A125" s="17" t="s">
        <v>89</v>
      </c>
      <c r="B125" s="58">
        <v>0</v>
      </c>
      <c r="C125" s="18">
        <v>273</v>
      </c>
      <c r="D125" s="18">
        <v>273</v>
      </c>
      <c r="E125" s="18">
        <v>271.16000000000003</v>
      </c>
      <c r="F125" s="20">
        <v>0</v>
      </c>
      <c r="G125" s="20">
        <v>271.16000000000003</v>
      </c>
      <c r="H125" s="20">
        <f t="shared" si="257"/>
        <v>271.16000000000003</v>
      </c>
      <c r="I125" s="30">
        <f t="shared" si="258"/>
        <v>0.99326007326007337</v>
      </c>
      <c r="J125" s="20">
        <v>0</v>
      </c>
      <c r="K125" s="20">
        <v>0.3</v>
      </c>
      <c r="L125" s="20">
        <f t="shared" si="259"/>
        <v>271.46000000000004</v>
      </c>
      <c r="M125" s="30">
        <f t="shared" si="260"/>
        <v>0.99326007326007337</v>
      </c>
      <c r="N125" s="19">
        <f t="shared" si="261"/>
        <v>0.99435897435897447</v>
      </c>
      <c r="O125" s="20">
        <f t="shared" si="262"/>
        <v>1.839999999999975</v>
      </c>
      <c r="P125" s="21">
        <f t="shared" si="263"/>
        <v>1.5399999999999636</v>
      </c>
      <c r="Q125" s="31"/>
    </row>
    <row r="126" spans="1:17" s="16" customFormat="1" x14ac:dyDescent="0.2">
      <c r="A126" s="62" t="s">
        <v>95</v>
      </c>
      <c r="B126" s="60">
        <v>0</v>
      </c>
      <c r="C126" s="76">
        <v>310</v>
      </c>
      <c r="D126" s="76">
        <v>310</v>
      </c>
      <c r="E126" s="76">
        <v>309.41000000000003</v>
      </c>
      <c r="F126" s="38">
        <v>0</v>
      </c>
      <c r="G126" s="38">
        <v>309.41000000000003</v>
      </c>
      <c r="H126" s="20">
        <f t="shared" si="257"/>
        <v>309.41000000000003</v>
      </c>
      <c r="I126" s="30">
        <f t="shared" si="258"/>
        <v>0.99809677419354847</v>
      </c>
      <c r="J126" s="38">
        <v>0</v>
      </c>
      <c r="K126" s="38">
        <v>0.09</v>
      </c>
      <c r="L126" s="20">
        <f t="shared" si="259"/>
        <v>309.5</v>
      </c>
      <c r="M126" s="30">
        <f t="shared" si="260"/>
        <v>0.99809677419354847</v>
      </c>
      <c r="N126" s="19">
        <f t="shared" si="261"/>
        <v>0.99838709677419357</v>
      </c>
      <c r="O126" s="20">
        <f t="shared" si="262"/>
        <v>0.58999999999997499</v>
      </c>
      <c r="P126" s="21">
        <f t="shared" si="263"/>
        <v>0.5</v>
      </c>
      <c r="Q126" s="31"/>
    </row>
    <row r="127" spans="1:17" s="16" customFormat="1" x14ac:dyDescent="0.2">
      <c r="A127" s="13" t="s">
        <v>96</v>
      </c>
      <c r="B127" s="14">
        <f>SUM(B128:B134)</f>
        <v>54163</v>
      </c>
      <c r="C127" s="14">
        <f t="shared" ref="C127:J127" si="264">SUM(C128:C134)</f>
        <v>88476</v>
      </c>
      <c r="D127" s="14">
        <f t="shared" si="264"/>
        <v>78810</v>
      </c>
      <c r="E127" s="14">
        <f t="shared" si="264"/>
        <v>71463.92</v>
      </c>
      <c r="F127" s="14">
        <f t="shared" si="264"/>
        <v>1501.98</v>
      </c>
      <c r="G127" s="14">
        <f t="shared" si="264"/>
        <v>51936.350000000006</v>
      </c>
      <c r="H127" s="14">
        <f t="shared" si="264"/>
        <v>53438.33</v>
      </c>
      <c r="I127" s="15">
        <f>H127/D127</f>
        <v>0.67806534703717802</v>
      </c>
      <c r="J127" s="14">
        <f t="shared" si="264"/>
        <v>0</v>
      </c>
      <c r="K127" s="14">
        <f t="shared" ref="K127" si="265">SUM(K128:K134)</f>
        <v>4610</v>
      </c>
      <c r="L127" s="14">
        <f t="shared" ref="L127" si="266">SUM(L128:L134)</f>
        <v>76073.919999999998</v>
      </c>
      <c r="M127" s="15">
        <f>E127/D127</f>
        <v>0.90678746351985784</v>
      </c>
      <c r="N127" s="15">
        <f t="shared" si="220"/>
        <v>0.85982548939825487</v>
      </c>
      <c r="O127" s="14">
        <f t="shared" ref="O127:P127" si="267">SUM(O128:O134)</f>
        <v>7346.0799999999981</v>
      </c>
      <c r="P127" s="14">
        <f t="shared" si="267"/>
        <v>12402.080000000002</v>
      </c>
      <c r="Q127" s="31"/>
    </row>
    <row r="128" spans="1:17" s="16" customFormat="1" x14ac:dyDescent="0.2">
      <c r="A128" s="72" t="s">
        <v>97</v>
      </c>
      <c r="B128" s="71">
        <v>350</v>
      </c>
      <c r="C128" s="67">
        <v>3000</v>
      </c>
      <c r="D128" s="67">
        <v>3000</v>
      </c>
      <c r="E128" s="67">
        <v>2824.8</v>
      </c>
      <c r="F128" s="67">
        <v>0</v>
      </c>
      <c r="G128" s="67">
        <v>2824.8</v>
      </c>
      <c r="H128" s="67">
        <f>F128+G128</f>
        <v>2824.8</v>
      </c>
      <c r="I128" s="68">
        <f>H128/D128</f>
        <v>0.9416000000000001</v>
      </c>
      <c r="J128" s="67">
        <v>0</v>
      </c>
      <c r="K128" s="67">
        <v>29.58</v>
      </c>
      <c r="L128" s="67">
        <f>E128+J128+K128</f>
        <v>2854.38</v>
      </c>
      <c r="M128" s="30">
        <f>E128/D128</f>
        <v>0.9416000000000001</v>
      </c>
      <c r="N128" s="69">
        <f>L128/C128</f>
        <v>0.95146000000000008</v>
      </c>
      <c r="O128" s="67">
        <f>D128-E128</f>
        <v>175.19999999999982</v>
      </c>
      <c r="P128" s="70">
        <f>C128-L128</f>
        <v>145.61999999999989</v>
      </c>
      <c r="Q128" s="31"/>
    </row>
    <row r="129" spans="1:17" s="16" customFormat="1" x14ac:dyDescent="0.2">
      <c r="A129" s="17" t="s">
        <v>142</v>
      </c>
      <c r="B129" s="74">
        <v>0</v>
      </c>
      <c r="C129" s="75">
        <v>7839</v>
      </c>
      <c r="D129" s="75">
        <v>7839</v>
      </c>
      <c r="E129" s="75">
        <v>7837.75</v>
      </c>
      <c r="F129" s="75">
        <v>0</v>
      </c>
      <c r="G129" s="75">
        <v>7837.75</v>
      </c>
      <c r="H129" s="20">
        <f t="shared" ref="H129:H133" si="268">F129+G129</f>
        <v>7837.75</v>
      </c>
      <c r="I129" s="30">
        <f t="shared" ref="I129:I133" si="269">H129/D129</f>
        <v>0.99984054088531704</v>
      </c>
      <c r="J129" s="75">
        <v>0</v>
      </c>
      <c r="K129" s="75">
        <v>0.3</v>
      </c>
      <c r="L129" s="20">
        <f t="shared" ref="L129:L133" si="270">E129+J129+K129</f>
        <v>7838.05</v>
      </c>
      <c r="M129" s="30">
        <f t="shared" ref="M129:M133" si="271">E129/D129</f>
        <v>0.99984054088531704</v>
      </c>
      <c r="N129" s="19">
        <f t="shared" ref="N129:N133" si="272">L129/C129</f>
        <v>0.99987881107284093</v>
      </c>
      <c r="O129" s="20">
        <f t="shared" ref="O129:O133" si="273">D129-E129</f>
        <v>1.25</v>
      </c>
      <c r="P129" s="21">
        <f t="shared" ref="P129:P133" si="274">C129-L129</f>
        <v>0.9499999999998181</v>
      </c>
      <c r="Q129" s="31"/>
    </row>
    <row r="130" spans="1:17" s="16" customFormat="1" x14ac:dyDescent="0.2">
      <c r="A130" s="17" t="s">
        <v>98</v>
      </c>
      <c r="B130" s="58">
        <v>400</v>
      </c>
      <c r="C130" s="20">
        <v>400</v>
      </c>
      <c r="D130" s="20">
        <v>400</v>
      </c>
      <c r="E130" s="20">
        <v>0</v>
      </c>
      <c r="F130" s="20">
        <v>0</v>
      </c>
      <c r="G130" s="20">
        <v>0</v>
      </c>
      <c r="H130" s="20">
        <f t="shared" si="268"/>
        <v>0</v>
      </c>
      <c r="I130" s="30">
        <f t="shared" si="269"/>
        <v>0</v>
      </c>
      <c r="J130" s="20">
        <v>0</v>
      </c>
      <c r="K130" s="20">
        <v>67.53</v>
      </c>
      <c r="L130" s="20">
        <f t="shared" si="270"/>
        <v>67.53</v>
      </c>
      <c r="M130" s="30">
        <f t="shared" si="271"/>
        <v>0</v>
      </c>
      <c r="N130" s="19">
        <f t="shared" si="272"/>
        <v>0.168825</v>
      </c>
      <c r="O130" s="20">
        <f t="shared" si="273"/>
        <v>400</v>
      </c>
      <c r="P130" s="21">
        <f t="shared" si="274"/>
        <v>332.47</v>
      </c>
      <c r="Q130" s="31"/>
    </row>
    <row r="131" spans="1:17" s="16" customFormat="1" x14ac:dyDescent="0.2">
      <c r="A131" s="17" t="s">
        <v>99</v>
      </c>
      <c r="B131" s="58">
        <v>11740</v>
      </c>
      <c r="C131" s="20">
        <v>16980</v>
      </c>
      <c r="D131" s="20">
        <v>16980</v>
      </c>
      <c r="E131" s="20">
        <v>14757.43</v>
      </c>
      <c r="F131" s="20">
        <v>1127.48</v>
      </c>
      <c r="G131" s="20">
        <v>13629.95</v>
      </c>
      <c r="H131" s="20">
        <f t="shared" si="268"/>
        <v>14757.43</v>
      </c>
      <c r="I131" s="30">
        <f t="shared" si="269"/>
        <v>0.86910659599528861</v>
      </c>
      <c r="J131" s="20">
        <v>0</v>
      </c>
      <c r="K131" s="20">
        <v>838.42</v>
      </c>
      <c r="L131" s="20">
        <f t="shared" si="270"/>
        <v>15595.85</v>
      </c>
      <c r="M131" s="30">
        <f t="shared" si="271"/>
        <v>0.86910659599528861</v>
      </c>
      <c r="N131" s="19">
        <f t="shared" si="272"/>
        <v>0.91848351001177864</v>
      </c>
      <c r="O131" s="20">
        <f t="shared" si="273"/>
        <v>2222.5699999999997</v>
      </c>
      <c r="P131" s="21">
        <f t="shared" si="274"/>
        <v>1384.1499999999996</v>
      </c>
      <c r="Q131" s="31"/>
    </row>
    <row r="132" spans="1:17" s="16" customFormat="1" x14ac:dyDescent="0.2">
      <c r="A132" s="17" t="s">
        <v>100</v>
      </c>
      <c r="B132" s="58">
        <v>3000</v>
      </c>
      <c r="C132" s="20">
        <v>5887</v>
      </c>
      <c r="D132" s="20">
        <v>5887</v>
      </c>
      <c r="E132" s="20">
        <v>4760.8599999999997</v>
      </c>
      <c r="F132" s="20">
        <v>374.5</v>
      </c>
      <c r="G132" s="20">
        <v>4386.3599999999997</v>
      </c>
      <c r="H132" s="20">
        <f t="shared" si="268"/>
        <v>4760.8599999999997</v>
      </c>
      <c r="I132" s="30">
        <f t="shared" si="269"/>
        <v>0.80870732121623912</v>
      </c>
      <c r="J132" s="20">
        <v>0</v>
      </c>
      <c r="K132" s="20">
        <v>253.36</v>
      </c>
      <c r="L132" s="20">
        <f t="shared" si="270"/>
        <v>5014.2199999999993</v>
      </c>
      <c r="M132" s="30">
        <f t="shared" si="271"/>
        <v>0.80870732121623912</v>
      </c>
      <c r="N132" s="19">
        <f t="shared" si="272"/>
        <v>0.85174452182775595</v>
      </c>
      <c r="O132" s="20">
        <f t="shared" si="273"/>
        <v>1126.1400000000003</v>
      </c>
      <c r="P132" s="21">
        <f t="shared" si="274"/>
        <v>872.78000000000065</v>
      </c>
      <c r="Q132" s="31"/>
    </row>
    <row r="133" spans="1:17" s="16" customFormat="1" x14ac:dyDescent="0.2">
      <c r="A133" s="17" t="s">
        <v>101</v>
      </c>
      <c r="B133" s="58">
        <v>38673</v>
      </c>
      <c r="C133" s="20">
        <v>54370</v>
      </c>
      <c r="D133" s="20">
        <v>44704</v>
      </c>
      <c r="E133" s="20">
        <v>41283.08</v>
      </c>
      <c r="F133" s="20">
        <v>0</v>
      </c>
      <c r="G133" s="20">
        <v>23257.49</v>
      </c>
      <c r="H133" s="20">
        <f t="shared" si="268"/>
        <v>23257.49</v>
      </c>
      <c r="I133" s="30">
        <f t="shared" si="269"/>
        <v>0.52025523443092347</v>
      </c>
      <c r="J133" s="20">
        <v>0</v>
      </c>
      <c r="K133" s="20">
        <v>3420.81</v>
      </c>
      <c r="L133" s="20">
        <f t="shared" si="270"/>
        <v>44703.89</v>
      </c>
      <c r="M133" s="30">
        <f t="shared" si="271"/>
        <v>0.9234761989978526</v>
      </c>
      <c r="N133" s="19">
        <f t="shared" si="272"/>
        <v>0.82221611182637477</v>
      </c>
      <c r="O133" s="20">
        <f t="shared" si="273"/>
        <v>3420.9199999999983</v>
      </c>
      <c r="P133" s="21">
        <f t="shared" si="274"/>
        <v>9666.11</v>
      </c>
      <c r="Q133" s="31"/>
    </row>
    <row r="134" spans="1:17" s="16" customFormat="1" x14ac:dyDescent="0.2">
      <c r="A134" s="24" t="s">
        <v>140</v>
      </c>
      <c r="B134" s="59">
        <f>B135+B136+B137+B138</f>
        <v>0</v>
      </c>
      <c r="C134" s="33">
        <f t="shared" ref="C134:J134" si="275">C135+C136+C137+C138</f>
        <v>0</v>
      </c>
      <c r="D134" s="33">
        <f t="shared" si="275"/>
        <v>0</v>
      </c>
      <c r="E134" s="33">
        <f t="shared" si="275"/>
        <v>0</v>
      </c>
      <c r="F134" s="33">
        <f t="shared" si="275"/>
        <v>0</v>
      </c>
      <c r="G134" s="33">
        <f t="shared" si="275"/>
        <v>0</v>
      </c>
      <c r="H134" s="33">
        <f t="shared" si="275"/>
        <v>0</v>
      </c>
      <c r="I134" s="34">
        <v>0</v>
      </c>
      <c r="J134" s="33">
        <f t="shared" si="275"/>
        <v>0</v>
      </c>
      <c r="K134" s="33">
        <f t="shared" ref="K134" si="276">K135+K136+K137+K138</f>
        <v>0</v>
      </c>
      <c r="L134" s="33">
        <f t="shared" ref="L134" si="277">L135+L136+L137+L138</f>
        <v>0</v>
      </c>
      <c r="M134" s="34">
        <v>0</v>
      </c>
      <c r="N134" s="26">
        <v>0</v>
      </c>
      <c r="O134" s="33">
        <f t="shared" ref="O134:P134" si="278">O135+O136+O137+O138</f>
        <v>0</v>
      </c>
      <c r="P134" s="35">
        <f t="shared" si="278"/>
        <v>0</v>
      </c>
      <c r="Q134" s="31"/>
    </row>
    <row r="135" spans="1:17" s="16" customFormat="1" x14ac:dyDescent="0.2">
      <c r="A135" s="17" t="s">
        <v>141</v>
      </c>
      <c r="B135" s="58">
        <v>0</v>
      </c>
      <c r="C135" s="20">
        <v>0</v>
      </c>
      <c r="D135" s="20">
        <v>0</v>
      </c>
      <c r="E135" s="20">
        <v>0</v>
      </c>
      <c r="F135" s="20">
        <v>0</v>
      </c>
      <c r="G135" s="20">
        <v>0</v>
      </c>
      <c r="H135" s="20">
        <f>F135+G135</f>
        <v>0</v>
      </c>
      <c r="I135" s="30">
        <v>0</v>
      </c>
      <c r="J135" s="20">
        <v>0</v>
      </c>
      <c r="K135" s="20">
        <v>0</v>
      </c>
      <c r="L135" s="20">
        <f>E135+J135+K135</f>
        <v>0</v>
      </c>
      <c r="M135" s="30">
        <v>0</v>
      </c>
      <c r="N135" s="19">
        <v>0</v>
      </c>
      <c r="O135" s="20">
        <f>D135-E135</f>
        <v>0</v>
      </c>
      <c r="P135" s="21">
        <f>C135-L135</f>
        <v>0</v>
      </c>
      <c r="Q135" s="31"/>
    </row>
    <row r="136" spans="1:17" s="16" customFormat="1" x14ac:dyDescent="0.2">
      <c r="A136" s="17" t="s">
        <v>142</v>
      </c>
      <c r="B136" s="58">
        <v>0</v>
      </c>
      <c r="C136" s="20">
        <v>0</v>
      </c>
      <c r="D136" s="20">
        <v>0</v>
      </c>
      <c r="E136" s="20">
        <v>0</v>
      </c>
      <c r="F136" s="20">
        <v>0</v>
      </c>
      <c r="G136" s="20">
        <v>0</v>
      </c>
      <c r="H136" s="20">
        <f t="shared" ref="H136:H138" si="279">F136+G136</f>
        <v>0</v>
      </c>
      <c r="I136" s="30">
        <v>0</v>
      </c>
      <c r="J136" s="20">
        <v>0</v>
      </c>
      <c r="K136" s="20">
        <v>0</v>
      </c>
      <c r="L136" s="20">
        <f t="shared" ref="L136:L138" si="280">E136+J136+K136</f>
        <v>0</v>
      </c>
      <c r="M136" s="30">
        <v>0</v>
      </c>
      <c r="N136" s="19">
        <v>0</v>
      </c>
      <c r="O136" s="20">
        <f t="shared" ref="O136:O138" si="281">D136-E136</f>
        <v>0</v>
      </c>
      <c r="P136" s="21">
        <f t="shared" ref="P136:P138" si="282">C136-L136</f>
        <v>0</v>
      </c>
      <c r="Q136" s="31"/>
    </row>
    <row r="137" spans="1:17" s="16" customFormat="1" x14ac:dyDescent="0.2">
      <c r="A137" s="17" t="s">
        <v>100</v>
      </c>
      <c r="B137" s="58">
        <v>0</v>
      </c>
      <c r="C137" s="20">
        <v>0</v>
      </c>
      <c r="D137" s="20">
        <v>0</v>
      </c>
      <c r="E137" s="20">
        <v>0</v>
      </c>
      <c r="F137" s="20">
        <v>0</v>
      </c>
      <c r="G137" s="20">
        <v>0</v>
      </c>
      <c r="H137" s="20">
        <f t="shared" si="279"/>
        <v>0</v>
      </c>
      <c r="I137" s="30">
        <v>0</v>
      </c>
      <c r="J137" s="20">
        <v>0</v>
      </c>
      <c r="K137" s="20">
        <v>0</v>
      </c>
      <c r="L137" s="20">
        <f t="shared" si="280"/>
        <v>0</v>
      </c>
      <c r="M137" s="30">
        <v>0</v>
      </c>
      <c r="N137" s="19">
        <v>0</v>
      </c>
      <c r="O137" s="20">
        <f t="shared" si="281"/>
        <v>0</v>
      </c>
      <c r="P137" s="21">
        <f t="shared" si="282"/>
        <v>0</v>
      </c>
      <c r="Q137" s="31"/>
    </row>
    <row r="138" spans="1:17" s="16" customFormat="1" x14ac:dyDescent="0.2">
      <c r="A138" s="62" t="s">
        <v>101</v>
      </c>
      <c r="B138" s="60">
        <v>0</v>
      </c>
      <c r="C138" s="38">
        <v>0</v>
      </c>
      <c r="D138" s="38">
        <v>0</v>
      </c>
      <c r="E138" s="38">
        <v>0</v>
      </c>
      <c r="F138" s="38">
        <v>0</v>
      </c>
      <c r="G138" s="38">
        <v>0</v>
      </c>
      <c r="H138" s="20">
        <f t="shared" si="279"/>
        <v>0</v>
      </c>
      <c r="I138" s="39">
        <v>0</v>
      </c>
      <c r="J138" s="38">
        <v>0</v>
      </c>
      <c r="K138" s="38">
        <v>0</v>
      </c>
      <c r="L138" s="20">
        <f t="shared" si="280"/>
        <v>0</v>
      </c>
      <c r="M138" s="30">
        <v>0</v>
      </c>
      <c r="N138" s="19">
        <v>0</v>
      </c>
      <c r="O138" s="20">
        <f t="shared" si="281"/>
        <v>0</v>
      </c>
      <c r="P138" s="21">
        <f t="shared" si="282"/>
        <v>0</v>
      </c>
      <c r="Q138" s="31"/>
    </row>
    <row r="139" spans="1:17" s="16" customFormat="1" x14ac:dyDescent="0.2">
      <c r="A139" s="13" t="s">
        <v>102</v>
      </c>
      <c r="B139" s="14">
        <f>B140+B142+B144</f>
        <v>51000</v>
      </c>
      <c r="C139" s="14">
        <f t="shared" ref="C139:J139" si="283">C140+C142+C144</f>
        <v>51675</v>
      </c>
      <c r="D139" s="14">
        <f t="shared" si="283"/>
        <v>41672</v>
      </c>
      <c r="E139" s="14">
        <f t="shared" si="283"/>
        <v>17876.099999999999</v>
      </c>
      <c r="F139" s="14">
        <f t="shared" si="283"/>
        <v>0</v>
      </c>
      <c r="G139" s="14">
        <f t="shared" si="283"/>
        <v>6078.1</v>
      </c>
      <c r="H139" s="14">
        <f t="shared" si="283"/>
        <v>6078.1</v>
      </c>
      <c r="I139" s="15">
        <f t="shared" ref="I139:I144" si="284">H139/D139</f>
        <v>0.1458557304665003</v>
      </c>
      <c r="J139" s="14">
        <f t="shared" si="283"/>
        <v>0</v>
      </c>
      <c r="K139" s="14">
        <f t="shared" ref="K139" si="285">K140+K142+K144</f>
        <v>5539</v>
      </c>
      <c r="L139" s="14">
        <f t="shared" ref="L139" si="286">L140+L142+L144</f>
        <v>23415.1</v>
      </c>
      <c r="M139" s="15">
        <f>E139/D139</f>
        <v>0.42897149164906889</v>
      </c>
      <c r="N139" s="15">
        <f t="shared" si="220"/>
        <v>0.45312239961296563</v>
      </c>
      <c r="O139" s="14">
        <f t="shared" ref="O139:P139" si="287">O140+O142+O144</f>
        <v>23795.9</v>
      </c>
      <c r="P139" s="14">
        <f t="shared" si="287"/>
        <v>28259.9</v>
      </c>
      <c r="Q139" s="31"/>
    </row>
    <row r="140" spans="1:17" s="16" customFormat="1" x14ac:dyDescent="0.2">
      <c r="A140" s="61" t="s">
        <v>103</v>
      </c>
      <c r="B140" s="55">
        <f>B141</f>
        <v>10000</v>
      </c>
      <c r="C140" s="51">
        <f t="shared" ref="C140:J140" si="288">C141</f>
        <v>10000</v>
      </c>
      <c r="D140" s="51">
        <f t="shared" si="288"/>
        <v>10000</v>
      </c>
      <c r="E140" s="51">
        <f t="shared" si="288"/>
        <v>0</v>
      </c>
      <c r="F140" s="51">
        <f t="shared" si="288"/>
        <v>0</v>
      </c>
      <c r="G140" s="51">
        <f t="shared" si="288"/>
        <v>0</v>
      </c>
      <c r="H140" s="51">
        <f t="shared" si="288"/>
        <v>0</v>
      </c>
      <c r="I140" s="64">
        <f t="shared" si="284"/>
        <v>0</v>
      </c>
      <c r="J140" s="51">
        <f t="shared" si="288"/>
        <v>0</v>
      </c>
      <c r="K140" s="51">
        <f t="shared" ref="K140" si="289">K141</f>
        <v>1535.76</v>
      </c>
      <c r="L140" s="51">
        <f t="shared" ref="L140" si="290">L141</f>
        <v>1535.76</v>
      </c>
      <c r="M140" s="52">
        <v>0</v>
      </c>
      <c r="N140" s="52">
        <f t="shared" si="220"/>
        <v>0.15357599999999999</v>
      </c>
      <c r="O140" s="51">
        <f t="shared" ref="O140:P140" si="291">O141</f>
        <v>10000</v>
      </c>
      <c r="P140" s="53">
        <f t="shared" si="291"/>
        <v>8464.24</v>
      </c>
      <c r="Q140" s="31"/>
    </row>
    <row r="141" spans="1:17" s="16" customFormat="1" x14ac:dyDescent="0.2">
      <c r="A141" s="37" t="s">
        <v>104</v>
      </c>
      <c r="B141" s="58">
        <v>10000</v>
      </c>
      <c r="C141" s="20">
        <v>10000</v>
      </c>
      <c r="D141" s="20">
        <v>10000</v>
      </c>
      <c r="E141" s="20">
        <v>0</v>
      </c>
      <c r="F141" s="20">
        <v>0</v>
      </c>
      <c r="G141" s="20">
        <v>0</v>
      </c>
      <c r="H141" s="20">
        <f>F141+G141</f>
        <v>0</v>
      </c>
      <c r="I141" s="30">
        <f>H141/D141</f>
        <v>0</v>
      </c>
      <c r="J141" s="20">
        <v>0</v>
      </c>
      <c r="K141" s="20">
        <v>1535.76</v>
      </c>
      <c r="L141" s="20">
        <f>E141+J141+K141</f>
        <v>1535.76</v>
      </c>
      <c r="M141" s="30">
        <f>E141/D141</f>
        <v>0</v>
      </c>
      <c r="N141" s="19">
        <f>L141/C141</f>
        <v>0.15357599999999999</v>
      </c>
      <c r="O141" s="20">
        <f>D141-E141</f>
        <v>10000</v>
      </c>
      <c r="P141" s="21">
        <f>C141-L141</f>
        <v>8464.24</v>
      </c>
      <c r="Q141" s="31"/>
    </row>
    <row r="142" spans="1:17" s="16" customFormat="1" x14ac:dyDescent="0.2">
      <c r="A142" s="24" t="s">
        <v>105</v>
      </c>
      <c r="B142" s="59">
        <f>B143</f>
        <v>40000</v>
      </c>
      <c r="C142" s="33">
        <f t="shared" ref="C142:J142" si="292">C143</f>
        <v>40675</v>
      </c>
      <c r="D142" s="33">
        <f t="shared" si="292"/>
        <v>30672</v>
      </c>
      <c r="E142" s="33">
        <f t="shared" si="292"/>
        <v>17376.099999999999</v>
      </c>
      <c r="F142" s="33">
        <f t="shared" si="292"/>
        <v>0</v>
      </c>
      <c r="G142" s="33">
        <f t="shared" si="292"/>
        <v>5578.1</v>
      </c>
      <c r="H142" s="33">
        <f t="shared" si="292"/>
        <v>5578.1</v>
      </c>
      <c r="I142" s="34">
        <f t="shared" si="284"/>
        <v>0.18186293688054253</v>
      </c>
      <c r="J142" s="33">
        <f t="shared" si="292"/>
        <v>0</v>
      </c>
      <c r="K142" s="33">
        <f t="shared" ref="K142" si="293">K143</f>
        <v>3926.45</v>
      </c>
      <c r="L142" s="33">
        <f t="shared" ref="L142" si="294">L143</f>
        <v>21302.55</v>
      </c>
      <c r="M142" s="34">
        <f>E142/D142</f>
        <v>0.56651343244653096</v>
      </c>
      <c r="N142" s="26">
        <f t="shared" si="220"/>
        <v>0.52372587584511365</v>
      </c>
      <c r="O142" s="33">
        <f t="shared" ref="O142:P142" si="295">O143</f>
        <v>13295.900000000001</v>
      </c>
      <c r="P142" s="35">
        <f t="shared" si="295"/>
        <v>19372.45</v>
      </c>
      <c r="Q142" s="31"/>
    </row>
    <row r="143" spans="1:17" s="16" customFormat="1" x14ac:dyDescent="0.2">
      <c r="A143" s="37" t="s">
        <v>106</v>
      </c>
      <c r="B143" s="58">
        <v>40000</v>
      </c>
      <c r="C143" s="20">
        <v>40675</v>
      </c>
      <c r="D143" s="20">
        <v>30672</v>
      </c>
      <c r="E143" s="20">
        <v>17376.099999999999</v>
      </c>
      <c r="F143" s="20">
        <v>0</v>
      </c>
      <c r="G143" s="20">
        <v>5578.1</v>
      </c>
      <c r="H143" s="20">
        <f>F143+G143</f>
        <v>5578.1</v>
      </c>
      <c r="I143" s="30">
        <f>H143/D143</f>
        <v>0.18186293688054253</v>
      </c>
      <c r="J143" s="20">
        <v>0</v>
      </c>
      <c r="K143" s="20">
        <v>3926.45</v>
      </c>
      <c r="L143" s="20">
        <f>E143+J143+K143</f>
        <v>21302.55</v>
      </c>
      <c r="M143" s="30">
        <f>E143/D143</f>
        <v>0.56651343244653096</v>
      </c>
      <c r="N143" s="19">
        <f>L143/C143</f>
        <v>0.52372587584511365</v>
      </c>
      <c r="O143" s="20">
        <f>D143-E143</f>
        <v>13295.900000000001</v>
      </c>
      <c r="P143" s="21">
        <f>C143-L143</f>
        <v>19372.45</v>
      </c>
      <c r="Q143" s="31"/>
    </row>
    <row r="144" spans="1:17" s="16" customFormat="1" x14ac:dyDescent="0.2">
      <c r="A144" s="24" t="s">
        <v>107</v>
      </c>
      <c r="B144" s="59">
        <f>B145</f>
        <v>1000</v>
      </c>
      <c r="C144" s="33">
        <f t="shared" ref="C144:J144" si="296">C145</f>
        <v>1000</v>
      </c>
      <c r="D144" s="33">
        <f t="shared" si="296"/>
        <v>1000</v>
      </c>
      <c r="E144" s="33">
        <f t="shared" si="296"/>
        <v>500</v>
      </c>
      <c r="F144" s="33">
        <f t="shared" si="296"/>
        <v>0</v>
      </c>
      <c r="G144" s="33">
        <f t="shared" si="296"/>
        <v>500</v>
      </c>
      <c r="H144" s="33">
        <f t="shared" si="296"/>
        <v>500</v>
      </c>
      <c r="I144" s="34">
        <f t="shared" si="284"/>
        <v>0.5</v>
      </c>
      <c r="J144" s="33">
        <f t="shared" si="296"/>
        <v>0</v>
      </c>
      <c r="K144" s="33">
        <f t="shared" ref="K144" si="297">K145</f>
        <v>76.790000000000006</v>
      </c>
      <c r="L144" s="33">
        <f t="shared" ref="L144" si="298">L145</f>
        <v>576.79</v>
      </c>
      <c r="M144" s="34">
        <f>E144/D144</f>
        <v>0.5</v>
      </c>
      <c r="N144" s="26">
        <f t="shared" si="220"/>
        <v>0.57678999999999991</v>
      </c>
      <c r="O144" s="33">
        <f t="shared" ref="O144:P144" si="299">O145</f>
        <v>500</v>
      </c>
      <c r="P144" s="35">
        <f t="shared" si="299"/>
        <v>423.21000000000004</v>
      </c>
      <c r="Q144" s="31"/>
    </row>
    <row r="145" spans="1:17" s="16" customFormat="1" ht="14.25" customHeight="1" x14ac:dyDescent="0.2">
      <c r="A145" s="73" t="s">
        <v>108</v>
      </c>
      <c r="B145" s="60">
        <v>1000</v>
      </c>
      <c r="C145" s="38">
        <v>1000</v>
      </c>
      <c r="D145" s="38">
        <v>1000</v>
      </c>
      <c r="E145" s="38">
        <v>500</v>
      </c>
      <c r="F145" s="38">
        <v>0</v>
      </c>
      <c r="G145" s="38">
        <v>500</v>
      </c>
      <c r="H145" s="38">
        <f>F145+G145</f>
        <v>500</v>
      </c>
      <c r="I145" s="39">
        <f>H145/D145</f>
        <v>0.5</v>
      </c>
      <c r="J145" s="38">
        <v>0</v>
      </c>
      <c r="K145" s="38">
        <v>76.790000000000006</v>
      </c>
      <c r="L145" s="38">
        <f>E145+J145+K145</f>
        <v>576.79</v>
      </c>
      <c r="M145" s="39">
        <f>E145/D145</f>
        <v>0.5</v>
      </c>
      <c r="N145" s="40">
        <f>L145/C145</f>
        <v>0.57678999999999991</v>
      </c>
      <c r="O145" s="38">
        <f>D145-E145</f>
        <v>500</v>
      </c>
      <c r="P145" s="54">
        <f>C145-L145</f>
        <v>423.21000000000004</v>
      </c>
      <c r="Q145" s="31"/>
    </row>
    <row r="146" spans="1:17" s="16" customFormat="1" ht="12" customHeight="1" x14ac:dyDescent="0.2">
      <c r="A146" s="81" t="s">
        <v>109</v>
      </c>
      <c r="B146" s="81"/>
      <c r="C146" s="81"/>
      <c r="D146" s="81"/>
      <c r="E146" s="81"/>
      <c r="F146" s="81"/>
      <c r="G146" s="81"/>
      <c r="H146" s="81"/>
      <c r="I146" s="81"/>
      <c r="J146" s="81"/>
      <c r="K146" s="81"/>
      <c r="L146" s="81"/>
      <c r="M146" s="81"/>
      <c r="N146" s="81"/>
      <c r="O146" s="41"/>
      <c r="P146" s="42"/>
    </row>
    <row r="147" spans="1:17" x14ac:dyDescent="0.2">
      <c r="A147" s="1"/>
    </row>
  </sheetData>
  <mergeCells count="8">
    <mergeCell ref="A146:N146"/>
    <mergeCell ref="A1:P1"/>
    <mergeCell ref="A2:P2"/>
    <mergeCell ref="A3:P3"/>
    <mergeCell ref="A4:P4"/>
    <mergeCell ref="A5:P5"/>
    <mergeCell ref="A6:A8"/>
    <mergeCell ref="C7:L7"/>
  </mergeCells>
  <printOptions horizontalCentered="1" verticalCentered="1"/>
  <pageMargins left="0.23622047244094499" right="0.23622047244094499" top="0.23622047244094499" bottom="0.23622047244094499" header="0" footer="0"/>
  <pageSetup paperSize="5" scale="75" orientation="landscape" r:id="rId1"/>
  <rowBreaks count="2" manualBreakCount="2">
    <brk id="53" max="16383" man="1"/>
    <brk id="99" max="16383" man="1"/>
  </rowBreaks>
  <colBreaks count="1" manualBreakCount="1">
    <brk id="16" max="1048575" man="1"/>
  </colBreaks>
  <ignoredErrors>
    <ignoredError sqref="H16 I9:I12 H38 H47 I16 L16 O16:P16 H18:L18 H134 H82 H118:H119 C100 H127 I127:P127 I119 K119:P119 I38:P38 I50:P50 I63:P63 I78:P79 I82:P82 I111 J118 I100 I106 M106:N106 M100:N100 L100 O100:P100 I47:P47 I46:J46 L46 I59:P59 I87:P87 I91:P91 H95:I95 H142:L142 H70:I70 J134:L134 I139:P140 O134:P134 I20:N20 H20 I22:P22 H22 I27:P27 H27 I33:P34 N46:P46 H50 I54:P54 H54 H59 H63 I65:P65 H65 H87 H91 H100 L106 O106:P106 H139:H140 I144:P144 H144 L118 N118:P118 H141 H143 H17 H19 M142:P142 L141 L143 L17 L19 P20 O18:P18 O20 O17 O19 O141 O143 P17 P19 P141 P143 L70:N70 M111:O111 L111 P111 H106:H111 O70:P70 M95:O95 L95 P95 C119" formula="1"/>
    <ignoredError sqref="D100:E100 D106:E106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EJEC PRESUPUESTARIA ENERO</vt:lpstr>
      <vt:lpstr>'EJEC PRESUPUESTARIA ENERO'!Área_de_impresión</vt:lpstr>
      <vt:lpstr>'EJEC PRESUPUESTARIA ENERO'!Títulos_a_imprimir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Mireya Pimentel</dc:creator>
  <cp:lastModifiedBy>Mireya Pimentel</cp:lastModifiedBy>
  <cp:lastPrinted>2019-06-05T16:21:31Z</cp:lastPrinted>
  <dcterms:created xsi:type="dcterms:W3CDTF">2019-02-05T20:42:46Z</dcterms:created>
  <dcterms:modified xsi:type="dcterms:W3CDTF">2019-10-03T15:14:43Z</dcterms:modified>
</cp:coreProperties>
</file>