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bernal\Desktop\Para Datos Abiertos\DAP - PRESUPUESTO 2018\"/>
    </mc:Choice>
  </mc:AlternateContent>
  <xr:revisionPtr revIDLastSave="0" documentId="13_ncr:1_{6B8578CF-8245-423B-B54B-14B01D98CB2A}" xr6:coauthVersionLast="34" xr6:coauthVersionMax="34" xr10:uidLastSave="{00000000-0000-0000-0000-000000000000}"/>
  <bookViews>
    <workbookView xWindow="0" yWindow="600" windowWidth="19200" windowHeight="6950" xr2:uid="{00000000-000D-0000-FFFF-FFFF00000000}"/>
  </bookViews>
  <sheets>
    <sheet name="Hoja1" sheetId="1" r:id="rId1"/>
    <sheet name="ESRI_MAPINFO_SHEET" sheetId="2" state="very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5" i="1" l="1"/>
  <c r="H244" i="1"/>
  <c r="H243" i="1" s="1"/>
  <c r="E244" i="1"/>
  <c r="G243" i="1"/>
  <c r="F243" i="1"/>
  <c r="D243" i="1"/>
  <c r="C243" i="1"/>
  <c r="B243" i="1"/>
  <c r="H241" i="1"/>
  <c r="E241" i="1"/>
  <c r="H240" i="1"/>
  <c r="E240" i="1"/>
  <c r="H239" i="1"/>
  <c r="E239" i="1"/>
  <c r="H238" i="1"/>
  <c r="E238" i="1"/>
  <c r="G237" i="1"/>
  <c r="F237" i="1"/>
  <c r="D237" i="1"/>
  <c r="C237" i="1"/>
  <c r="B237" i="1"/>
  <c r="H235" i="1"/>
  <c r="B235" i="1"/>
  <c r="C234" i="1"/>
  <c r="E234" i="1" s="1"/>
  <c r="F233" i="1"/>
  <c r="D233" i="1"/>
  <c r="E233" i="1" s="1"/>
  <c r="B233" i="1"/>
  <c r="H232" i="1"/>
  <c r="E232" i="1"/>
  <c r="H231" i="1"/>
  <c r="E231" i="1"/>
  <c r="H230" i="1"/>
  <c r="E230" i="1"/>
  <c r="F229" i="1"/>
  <c r="F227" i="1" s="1"/>
  <c r="D229" i="1"/>
  <c r="E229" i="1" s="1"/>
  <c r="B229" i="1"/>
  <c r="H228" i="1"/>
  <c r="E228" i="1"/>
  <c r="B228" i="1"/>
  <c r="G227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F219" i="1"/>
  <c r="F218" i="1" s="1"/>
  <c r="E219" i="1"/>
  <c r="G218" i="1"/>
  <c r="D218" i="1"/>
  <c r="C218" i="1"/>
  <c r="B218" i="1"/>
  <c r="H216" i="1"/>
  <c r="E216" i="1"/>
  <c r="H215" i="1"/>
  <c r="F215" i="1"/>
  <c r="F212" i="1" s="1"/>
  <c r="E215" i="1"/>
  <c r="H214" i="1"/>
  <c r="E214" i="1"/>
  <c r="H213" i="1"/>
  <c r="E213" i="1"/>
  <c r="G212" i="1"/>
  <c r="D212" i="1"/>
  <c r="C212" i="1"/>
  <c r="B212" i="1"/>
  <c r="H237" i="1" l="1"/>
  <c r="G210" i="1"/>
  <c r="E237" i="1"/>
  <c r="H229" i="1"/>
  <c r="B227" i="1"/>
  <c r="B210" i="1" s="1"/>
  <c r="F210" i="1"/>
  <c r="C210" i="1"/>
  <c r="H212" i="1"/>
  <c r="H218" i="1"/>
  <c r="C227" i="1"/>
  <c r="H234" i="1"/>
  <c r="D227" i="1"/>
  <c r="E227" i="1" s="1"/>
  <c r="H233" i="1"/>
  <c r="E243" i="1"/>
  <c r="E218" i="1"/>
  <c r="E212" i="1"/>
  <c r="H203" i="1"/>
  <c r="H202" i="1"/>
  <c r="E202" i="1"/>
  <c r="G201" i="1"/>
  <c r="F201" i="1"/>
  <c r="D201" i="1"/>
  <c r="C201" i="1"/>
  <c r="B201" i="1"/>
  <c r="H199" i="1"/>
  <c r="E199" i="1"/>
  <c r="H198" i="1"/>
  <c r="H197" i="1"/>
  <c r="H196" i="1"/>
  <c r="E196" i="1"/>
  <c r="G195" i="1"/>
  <c r="F195" i="1"/>
  <c r="D195" i="1"/>
  <c r="C195" i="1"/>
  <c r="B195" i="1"/>
  <c r="F193" i="1"/>
  <c r="D193" i="1"/>
  <c r="C193" i="1"/>
  <c r="C192" i="1"/>
  <c r="E192" i="1" s="1"/>
  <c r="F191" i="1"/>
  <c r="D191" i="1"/>
  <c r="C191" i="1"/>
  <c r="B191" i="1"/>
  <c r="H190" i="1"/>
  <c r="E190" i="1"/>
  <c r="H189" i="1"/>
  <c r="E189" i="1"/>
  <c r="H188" i="1"/>
  <c r="E188" i="1"/>
  <c r="F187" i="1"/>
  <c r="D187" i="1"/>
  <c r="C187" i="1"/>
  <c r="B187" i="1"/>
  <c r="G186" i="1"/>
  <c r="G185" i="1" s="1"/>
  <c r="F186" i="1"/>
  <c r="D186" i="1"/>
  <c r="C186" i="1"/>
  <c r="B186" i="1"/>
  <c r="H183" i="1"/>
  <c r="G183" i="1"/>
  <c r="F183" i="1"/>
  <c r="E183" i="1"/>
  <c r="H182" i="1"/>
  <c r="F182" i="1"/>
  <c r="E182" i="1"/>
  <c r="H181" i="1"/>
  <c r="E181" i="1"/>
  <c r="H180" i="1"/>
  <c r="E180" i="1"/>
  <c r="H179" i="1"/>
  <c r="E179" i="1"/>
  <c r="H178" i="1"/>
  <c r="G178" i="1"/>
  <c r="E178" i="1"/>
  <c r="H177" i="1"/>
  <c r="F177" i="1"/>
  <c r="E177" i="1"/>
  <c r="D176" i="1"/>
  <c r="C176" i="1"/>
  <c r="B176" i="1"/>
  <c r="H174" i="1"/>
  <c r="E174" i="1"/>
  <c r="H173" i="1"/>
  <c r="F173" i="1"/>
  <c r="F170" i="1" s="1"/>
  <c r="E173" i="1"/>
  <c r="H172" i="1"/>
  <c r="E172" i="1"/>
  <c r="H171" i="1"/>
  <c r="E171" i="1"/>
  <c r="G170" i="1"/>
  <c r="D170" i="1"/>
  <c r="C170" i="1"/>
  <c r="B170" i="1"/>
  <c r="F176" i="1" l="1"/>
  <c r="H227" i="1"/>
  <c r="H210" i="1" s="1"/>
  <c r="H201" i="1"/>
  <c r="H193" i="1"/>
  <c r="E195" i="1"/>
  <c r="E186" i="1"/>
  <c r="H187" i="1"/>
  <c r="D185" i="1"/>
  <c r="D168" i="1" s="1"/>
  <c r="B185" i="1"/>
  <c r="H186" i="1"/>
  <c r="H191" i="1"/>
  <c r="D210" i="1"/>
  <c r="E210" i="1" s="1"/>
  <c r="H170" i="1"/>
  <c r="E187" i="1"/>
  <c r="E201" i="1"/>
  <c r="G176" i="1"/>
  <c r="G168" i="1" s="1"/>
  <c r="H192" i="1"/>
  <c r="H195" i="1"/>
  <c r="E170" i="1"/>
  <c r="F185" i="1"/>
  <c r="E176" i="1"/>
  <c r="H176" i="1"/>
  <c r="E191" i="1"/>
  <c r="F168" i="1"/>
  <c r="B168" i="1"/>
  <c r="C185" i="1"/>
  <c r="E185" i="1" l="1"/>
  <c r="H185" i="1"/>
  <c r="H168" i="1" s="1"/>
  <c r="C168" i="1"/>
  <c r="E168" i="1" s="1"/>
  <c r="G161" i="1"/>
  <c r="G160" i="1"/>
  <c r="E160" i="1"/>
  <c r="F159" i="1"/>
  <c r="D159" i="1"/>
  <c r="C159" i="1"/>
  <c r="B159" i="1"/>
  <c r="G157" i="1"/>
  <c r="E157" i="1"/>
  <c r="G156" i="1"/>
  <c r="E156" i="1"/>
  <c r="G155" i="1"/>
  <c r="E155" i="1"/>
  <c r="F154" i="1"/>
  <c r="D154" i="1"/>
  <c r="C154" i="1"/>
  <c r="B154" i="1"/>
  <c r="G152" i="1"/>
  <c r="G151" i="1"/>
  <c r="E151" i="1"/>
  <c r="G150" i="1"/>
  <c r="E150" i="1"/>
  <c r="G149" i="1"/>
  <c r="E149" i="1"/>
  <c r="G148" i="1"/>
  <c r="E148" i="1"/>
  <c r="G147" i="1"/>
  <c r="E147" i="1"/>
  <c r="G146" i="1"/>
  <c r="E146" i="1"/>
  <c r="G145" i="1"/>
  <c r="E145" i="1"/>
  <c r="F144" i="1"/>
  <c r="D144" i="1"/>
  <c r="C144" i="1"/>
  <c r="B144" i="1"/>
  <c r="G142" i="1"/>
  <c r="E142" i="1"/>
  <c r="G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F134" i="1"/>
  <c r="D134" i="1"/>
  <c r="C134" i="1"/>
  <c r="B134" i="1"/>
  <c r="G132" i="1"/>
  <c r="E132" i="1"/>
  <c r="G131" i="1"/>
  <c r="E131" i="1"/>
  <c r="G130" i="1"/>
  <c r="E130" i="1"/>
  <c r="G129" i="1"/>
  <c r="E129" i="1"/>
  <c r="F128" i="1"/>
  <c r="D128" i="1"/>
  <c r="C128" i="1"/>
  <c r="B128" i="1"/>
  <c r="G128" i="1" l="1"/>
  <c r="G159" i="1"/>
  <c r="G134" i="1"/>
  <c r="E144" i="1"/>
  <c r="G154" i="1"/>
  <c r="F126" i="1"/>
  <c r="B126" i="1"/>
  <c r="E134" i="1"/>
  <c r="E159" i="1"/>
  <c r="C126" i="1"/>
  <c r="D126" i="1"/>
  <c r="G144" i="1"/>
  <c r="E154" i="1"/>
  <c r="E128" i="1"/>
  <c r="G126" i="1" l="1"/>
  <c r="E126" i="1"/>
  <c r="G119" i="1" l="1"/>
  <c r="G118" i="1"/>
  <c r="G117" i="1" s="1"/>
  <c r="E118" i="1"/>
  <c r="F117" i="1"/>
  <c r="D117" i="1"/>
  <c r="C117" i="1"/>
  <c r="B117" i="1"/>
  <c r="G115" i="1"/>
  <c r="E115" i="1"/>
  <c r="G114" i="1"/>
  <c r="E114" i="1"/>
  <c r="G113" i="1"/>
  <c r="E113" i="1"/>
  <c r="F112" i="1"/>
  <c r="D112" i="1"/>
  <c r="C112" i="1"/>
  <c r="B112" i="1"/>
  <c r="G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F102" i="1"/>
  <c r="D102" i="1"/>
  <c r="C102" i="1"/>
  <c r="B102" i="1"/>
  <c r="G100" i="1"/>
  <c r="E100" i="1"/>
  <c r="G99" i="1"/>
  <c r="G98" i="1"/>
  <c r="E98" i="1"/>
  <c r="G97" i="1"/>
  <c r="E97" i="1"/>
  <c r="G96" i="1"/>
  <c r="E96" i="1"/>
  <c r="G95" i="1"/>
  <c r="E95" i="1"/>
  <c r="G94" i="1"/>
  <c r="E94" i="1"/>
  <c r="G93" i="1"/>
  <c r="E93" i="1"/>
  <c r="F92" i="1"/>
  <c r="D92" i="1"/>
  <c r="C92" i="1"/>
  <c r="B92" i="1"/>
  <c r="G90" i="1"/>
  <c r="E90" i="1"/>
  <c r="G89" i="1"/>
  <c r="E89" i="1"/>
  <c r="G88" i="1"/>
  <c r="E88" i="1"/>
  <c r="G87" i="1"/>
  <c r="E87" i="1"/>
  <c r="F86" i="1"/>
  <c r="D86" i="1"/>
  <c r="C86" i="1"/>
  <c r="B86" i="1"/>
  <c r="G77" i="1"/>
  <c r="G76" i="1"/>
  <c r="E76" i="1"/>
  <c r="F75" i="1"/>
  <c r="D75" i="1"/>
  <c r="C75" i="1"/>
  <c r="B75" i="1"/>
  <c r="G73" i="1"/>
  <c r="G72" i="1"/>
  <c r="G71" i="1"/>
  <c r="F70" i="1"/>
  <c r="E70" i="1"/>
  <c r="D70" i="1"/>
  <c r="C70" i="1"/>
  <c r="B70" i="1"/>
  <c r="G68" i="1"/>
  <c r="G67" i="1"/>
  <c r="E67" i="1"/>
  <c r="G66" i="1"/>
  <c r="E66" i="1"/>
  <c r="G65" i="1"/>
  <c r="E65" i="1"/>
  <c r="G64" i="1"/>
  <c r="E64" i="1"/>
  <c r="G63" i="1"/>
  <c r="E63" i="1"/>
  <c r="F62" i="1"/>
  <c r="D62" i="1"/>
  <c r="C62" i="1"/>
  <c r="B62" i="1"/>
  <c r="G60" i="1"/>
  <c r="E60" i="1"/>
  <c r="G59" i="1"/>
  <c r="G58" i="1"/>
  <c r="E58" i="1"/>
  <c r="G57" i="1"/>
  <c r="E57" i="1"/>
  <c r="G56" i="1"/>
  <c r="E56" i="1"/>
  <c r="G55" i="1"/>
  <c r="E55" i="1"/>
  <c r="G54" i="1"/>
  <c r="E54" i="1"/>
  <c r="G53" i="1"/>
  <c r="F52" i="1"/>
  <c r="D52" i="1"/>
  <c r="C52" i="1"/>
  <c r="B52" i="1"/>
  <c r="G50" i="1"/>
  <c r="E50" i="1"/>
  <c r="G49" i="1"/>
  <c r="E49" i="1"/>
  <c r="G48" i="1"/>
  <c r="E48" i="1"/>
  <c r="G47" i="1"/>
  <c r="E47" i="1"/>
  <c r="F46" i="1"/>
  <c r="D46" i="1"/>
  <c r="C46" i="1"/>
  <c r="E46" i="1" s="1"/>
  <c r="B46" i="1"/>
  <c r="G37" i="1"/>
  <c r="G36" i="1"/>
  <c r="E36" i="1"/>
  <c r="F35" i="1"/>
  <c r="D35" i="1"/>
  <c r="C35" i="1"/>
  <c r="B35" i="1"/>
  <c r="G33" i="1"/>
  <c r="G32" i="1"/>
  <c r="F31" i="1"/>
  <c r="E31" i="1"/>
  <c r="D31" i="1"/>
  <c r="C31" i="1"/>
  <c r="B31" i="1"/>
  <c r="G29" i="1"/>
  <c r="G28" i="1"/>
  <c r="E28" i="1"/>
  <c r="G27" i="1"/>
  <c r="E27" i="1"/>
  <c r="G26" i="1"/>
  <c r="E26" i="1"/>
  <c r="G25" i="1"/>
  <c r="E25" i="1"/>
  <c r="G24" i="1"/>
  <c r="E24" i="1"/>
  <c r="F23" i="1"/>
  <c r="D23" i="1"/>
  <c r="C23" i="1"/>
  <c r="B23" i="1"/>
  <c r="D21" i="1"/>
  <c r="G21" i="1" s="1"/>
  <c r="G20" i="1"/>
  <c r="D19" i="1"/>
  <c r="G19" i="1" s="1"/>
  <c r="G18" i="1"/>
  <c r="E18" i="1"/>
  <c r="G17" i="1"/>
  <c r="E17" i="1"/>
  <c r="G16" i="1"/>
  <c r="E16" i="1"/>
  <c r="G15" i="1"/>
  <c r="E15" i="1"/>
  <c r="G14" i="1"/>
  <c r="F13" i="1"/>
  <c r="C13" i="1"/>
  <c r="B13" i="1"/>
  <c r="G11" i="1"/>
  <c r="E11" i="1"/>
  <c r="G10" i="1"/>
  <c r="G9" i="1"/>
  <c r="E9" i="1"/>
  <c r="G8" i="1"/>
  <c r="E8" i="1"/>
  <c r="F7" i="1"/>
  <c r="D7" i="1"/>
  <c r="C7" i="1"/>
  <c r="B7" i="1"/>
  <c r="G46" i="1" l="1"/>
  <c r="G86" i="1"/>
  <c r="F84" i="1"/>
  <c r="G112" i="1"/>
  <c r="G92" i="1"/>
  <c r="E102" i="1"/>
  <c r="G31" i="1"/>
  <c r="G35" i="1"/>
  <c r="D44" i="1"/>
  <c r="G70" i="1"/>
  <c r="C5" i="1"/>
  <c r="E7" i="1"/>
  <c r="E92" i="1"/>
  <c r="E35" i="1"/>
  <c r="F44" i="1"/>
  <c r="E52" i="1"/>
  <c r="B84" i="1"/>
  <c r="G7" i="1"/>
  <c r="D13" i="1"/>
  <c r="E13" i="1" s="1"/>
  <c r="G23" i="1"/>
  <c r="G62" i="1"/>
  <c r="F5" i="1"/>
  <c r="G52" i="1"/>
  <c r="E62" i="1"/>
  <c r="E75" i="1"/>
  <c r="G75" i="1"/>
  <c r="C84" i="1"/>
  <c r="E117" i="1"/>
  <c r="B44" i="1"/>
  <c r="B5" i="1"/>
  <c r="G13" i="1"/>
  <c r="E23" i="1"/>
  <c r="D84" i="1"/>
  <c r="G102" i="1"/>
  <c r="E112" i="1"/>
  <c r="E19" i="1"/>
  <c r="E21" i="1"/>
  <c r="E86" i="1"/>
  <c r="C44" i="1"/>
  <c r="E44" i="1" s="1"/>
  <c r="G84" i="1" l="1"/>
  <c r="G5" i="1"/>
  <c r="G44" i="1"/>
  <c r="D5" i="1"/>
  <c r="E5" i="1" s="1"/>
  <c r="E84" i="1"/>
</calcChain>
</file>

<file path=xl/sharedStrings.xml><?xml version="1.0" encoding="utf-8"?>
<sst xmlns="http://schemas.openxmlformats.org/spreadsheetml/2006/main" count="238" uniqueCount="71">
  <si>
    <t xml:space="preserve"> Ejecución del Presupuesto de Funcionamiento al 31 de enero del  2018 (en balboas)</t>
  </si>
  <si>
    <t>Objeto de Gasto</t>
  </si>
  <si>
    <t>Presupuesto Ley  Modificado               1</t>
  </si>
  <si>
    <t>Asignado a la Fecha                 2</t>
  </si>
  <si>
    <t>Ejecutado a la Fecha                 3</t>
  </si>
  <si>
    <t>% de Ejecución           4 = (3/2 * 100)</t>
  </si>
  <si>
    <t>Pagado                        5</t>
  </si>
  <si>
    <t>Saldo de lo Asignado               6 = 2-3</t>
  </si>
  <si>
    <t>TOTAL</t>
  </si>
  <si>
    <t>Servicios Personales</t>
  </si>
  <si>
    <t xml:space="preserve">   Sueldos</t>
  </si>
  <si>
    <t xml:space="preserve">   XIII mes</t>
  </si>
  <si>
    <t xml:space="preserve">   Contribuciones a la seguridad social</t>
  </si>
  <si>
    <t>.</t>
  </si>
  <si>
    <t>Servicios No Personales</t>
  </si>
  <si>
    <t xml:space="preserve">   Alquileres</t>
  </si>
  <si>
    <t xml:space="preserve">   Información y publicidad</t>
  </si>
  <si>
    <t xml:space="preserve">   Viáticos</t>
  </si>
  <si>
    <t xml:space="preserve">   Consultorías</t>
  </si>
  <si>
    <t xml:space="preserve">   Mantenimiento y reparación</t>
  </si>
  <si>
    <t>Materiales y Suministros</t>
  </si>
  <si>
    <t xml:space="preserve">   Combustibles y lubricantes</t>
  </si>
  <si>
    <t xml:space="preserve">   Repuestos</t>
  </si>
  <si>
    <t>Maquinaria y Equipo</t>
  </si>
  <si>
    <t>Mobiliario de Oficina</t>
  </si>
  <si>
    <t xml:space="preserve">     Maquinaria y Equipos</t>
  </si>
  <si>
    <t>Transferencias Corrientes</t>
  </si>
  <si>
    <t xml:space="preserve">    Capacitación y Estudios</t>
  </si>
  <si>
    <t>Gobierno Central</t>
  </si>
  <si>
    <t xml:space="preserve"> Ejecución del Presupuesto de Funcionamiento al 28 de febrero del  2018 (en balboas)</t>
  </si>
  <si>
    <t xml:space="preserve"> Ejecución del Presupuesto de Funcionamiento al 29 de marzo del  2018 (en balboas)</t>
  </si>
  <si>
    <t>Sueldos</t>
  </si>
  <si>
    <t xml:space="preserve"> </t>
  </si>
  <si>
    <t>Gastos de representación</t>
  </si>
  <si>
    <t>XIII mes</t>
  </si>
  <si>
    <t>Alquileres</t>
  </si>
  <si>
    <t>Servicios básicos</t>
  </si>
  <si>
    <t>Viáticos</t>
  </si>
  <si>
    <t>Transporte de personas y bienes</t>
  </si>
  <si>
    <t>Servicios comerciales y financieros</t>
  </si>
  <si>
    <t>Alimentos y bebidas</t>
  </si>
  <si>
    <t>Productos de papel y cartón</t>
  </si>
  <si>
    <t>Productos quimicos y Conexos</t>
  </si>
  <si>
    <t>Materiales para Const. Y Mantenim.</t>
  </si>
  <si>
    <t>Productos varios</t>
  </si>
  <si>
    <t>Útiles y materiales diversos</t>
  </si>
  <si>
    <t xml:space="preserve">Equipo Médico y Odontológico    </t>
  </si>
  <si>
    <t xml:space="preserve"> Alquileres</t>
  </si>
  <si>
    <t xml:space="preserve"> XIII mes</t>
  </si>
  <si>
    <t xml:space="preserve"> Servicios básicos</t>
  </si>
  <si>
    <t xml:space="preserve"> Servicios comerciales y financieros</t>
  </si>
  <si>
    <t xml:space="preserve"> Ejecución del Presupuesto de Funcionamiento al 30 de abril del  2018 (en balboas)</t>
  </si>
  <si>
    <t xml:space="preserve">   Gastos de representación</t>
  </si>
  <si>
    <t xml:space="preserve">   Servicios básicos</t>
  </si>
  <si>
    <t xml:space="preserve">   Transporte de personas y bienes</t>
  </si>
  <si>
    <t xml:space="preserve">   Servicios comerciales y financieros</t>
  </si>
  <si>
    <t xml:space="preserve">   Alimentos y bebidas</t>
  </si>
  <si>
    <t xml:space="preserve">   Productos de papel y cartón</t>
  </si>
  <si>
    <t xml:space="preserve">   Productos quimicos y Conexos</t>
  </si>
  <si>
    <t xml:space="preserve">   Materiales para Const. Y Mantenim.</t>
  </si>
  <si>
    <t xml:space="preserve">   Productos varios</t>
  </si>
  <si>
    <t xml:space="preserve">   Útiles y materiales diversos</t>
  </si>
  <si>
    <t xml:space="preserve">    Equipo Médico y Odontológico    </t>
  </si>
  <si>
    <t xml:space="preserve">     Mobiliario de Oficina</t>
  </si>
  <si>
    <t xml:space="preserve">    Gobierno Central</t>
  </si>
  <si>
    <t xml:space="preserve"> Ejecución del Presupuesto de Funcionamiento al 31 de MAYO del  2018 (en balboas)</t>
  </si>
  <si>
    <t>Devengado         5</t>
  </si>
  <si>
    <t>Pagado                        6</t>
  </si>
  <si>
    <t>Saldo de lo Asignado               7 = 2-3</t>
  </si>
  <si>
    <t xml:space="preserve">     Equipo de Oficina</t>
  </si>
  <si>
    <t xml:space="preserve"> Ejecución del Presupuesto de Funcionamiento al 30 de junio del  2018 (en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</si>
</sst>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center" wrapText="1"/>
    </xf>
    <xf numFmtId="3" fontId="1" fillId="0" borderId="13" xfId="0" applyNumberFormat="1" applyFont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0" fontId="0" fillId="0" borderId="15" xfId="0" applyBorder="1" applyAlignment="1">
      <alignment wrapText="1"/>
    </xf>
    <xf numFmtId="0" fontId="0" fillId="0" borderId="16" xfId="0" applyBorder="1"/>
    <xf numFmtId="164" fontId="1" fillId="0" borderId="5" xfId="0" applyNumberFormat="1" applyFont="1" applyBorder="1"/>
    <xf numFmtId="0" fontId="0" fillId="0" borderId="17" xfId="0" applyBorder="1"/>
    <xf numFmtId="0" fontId="1" fillId="0" borderId="18" xfId="0" applyFont="1" applyBorder="1" applyAlignment="1">
      <alignment wrapText="1"/>
    </xf>
    <xf numFmtId="3" fontId="1" fillId="0" borderId="19" xfId="0" applyNumberFormat="1" applyFont="1" applyBorder="1"/>
    <xf numFmtId="3" fontId="1" fillId="0" borderId="20" xfId="0" applyNumberFormat="1" applyFont="1" applyBorder="1"/>
    <xf numFmtId="164" fontId="1" fillId="0" borderId="2" xfId="0" applyNumberFormat="1" applyFont="1" applyBorder="1"/>
    <xf numFmtId="3" fontId="1" fillId="0" borderId="21" xfId="0" applyNumberFormat="1" applyFont="1" applyBorder="1"/>
    <xf numFmtId="3" fontId="0" fillId="0" borderId="13" xfId="0" applyNumberFormat="1" applyBorder="1"/>
    <xf numFmtId="164" fontId="2" fillId="0" borderId="0" xfId="0" applyNumberFormat="1" applyFont="1" applyBorder="1"/>
    <xf numFmtId="3" fontId="0" fillId="0" borderId="14" xfId="0" applyNumberFormat="1" applyBorder="1"/>
    <xf numFmtId="0" fontId="0" fillId="0" borderId="22" xfId="0" applyBorder="1" applyAlignment="1">
      <alignment wrapText="1"/>
    </xf>
    <xf numFmtId="3" fontId="0" fillId="0" borderId="23" xfId="0" applyNumberFormat="1" applyBorder="1"/>
    <xf numFmtId="164" fontId="2" fillId="0" borderId="23" xfId="0" applyNumberFormat="1" applyFont="1" applyBorder="1"/>
    <xf numFmtId="3" fontId="0" fillId="0" borderId="24" xfId="0" applyNumberFormat="1" applyBorder="1"/>
    <xf numFmtId="3" fontId="2" fillId="0" borderId="0" xfId="0" applyNumberFormat="1" applyFont="1" applyBorder="1"/>
    <xf numFmtId="164" fontId="1" fillId="0" borderId="0" xfId="0" applyNumberFormat="1" applyFont="1" applyBorder="1"/>
    <xf numFmtId="4" fontId="0" fillId="0" borderId="13" xfId="0" applyNumberFormat="1" applyBorder="1"/>
    <xf numFmtId="3" fontId="1" fillId="0" borderId="14" xfId="0" applyNumberFormat="1" applyFont="1" applyBorder="1"/>
    <xf numFmtId="0" fontId="1" fillId="0" borderId="10" xfId="0" applyFont="1" applyBorder="1" applyAlignment="1">
      <alignment wrapText="1"/>
    </xf>
    <xf numFmtId="3" fontId="1" fillId="0" borderId="0" xfId="0" applyNumberFormat="1" applyFont="1" applyBorder="1"/>
    <xf numFmtId="3" fontId="0" fillId="0" borderId="13" xfId="0" quotePrefix="1" applyNumberFormat="1" applyBorder="1"/>
    <xf numFmtId="0" fontId="0" fillId="0" borderId="10" xfId="0" applyFill="1" applyBorder="1" applyAlignment="1">
      <alignment wrapText="1"/>
    </xf>
    <xf numFmtId="3" fontId="0" fillId="0" borderId="13" xfId="0" applyNumberFormat="1" applyFill="1" applyBorder="1"/>
    <xf numFmtId="0" fontId="2" fillId="0" borderId="10" xfId="0" applyFont="1" applyBorder="1" applyAlignment="1">
      <alignment wrapText="1"/>
    </xf>
    <xf numFmtId="3" fontId="2" fillId="0" borderId="23" xfId="0" applyNumberFormat="1" applyFont="1" applyBorder="1"/>
    <xf numFmtId="3" fontId="2" fillId="0" borderId="13" xfId="0" applyNumberFormat="1" applyFont="1" applyBorder="1"/>
    <xf numFmtId="3" fontId="0" fillId="0" borderId="25" xfId="0" applyNumberFormat="1" applyBorder="1"/>
    <xf numFmtId="0" fontId="0" fillId="0" borderId="26" xfId="0" applyBorder="1" applyAlignment="1">
      <alignment wrapText="1"/>
    </xf>
    <xf numFmtId="0" fontId="0" fillId="0" borderId="27" xfId="0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0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5" xfId="0" applyNumberFormat="1" applyFont="1" applyBorder="1"/>
    <xf numFmtId="3" fontId="0" fillId="0" borderId="26" xfId="0" applyNumberFormat="1" applyBorder="1" applyAlignment="1">
      <alignment wrapText="1"/>
    </xf>
    <xf numFmtId="3" fontId="0" fillId="0" borderId="11" xfId="0" applyNumberFormat="1" applyBorder="1"/>
    <xf numFmtId="164" fontId="2" fillId="0" borderId="28" xfId="0" applyNumberFormat="1" applyFont="1" applyBorder="1"/>
    <xf numFmtId="3" fontId="2" fillId="0" borderId="11" xfId="0" applyNumberFormat="1" applyFont="1" applyBorder="1"/>
    <xf numFmtId="3" fontId="0" fillId="0" borderId="12" xfId="0" applyNumberFormat="1" applyBorder="1"/>
    <xf numFmtId="164" fontId="1" fillId="0" borderId="13" xfId="0" applyNumberFormat="1" applyFont="1" applyBorder="1"/>
    <xf numFmtId="0" fontId="2" fillId="0" borderId="10" xfId="0" applyFont="1" applyBorder="1" applyAlignment="1">
      <alignment horizontal="left" wrapText="1"/>
    </xf>
    <xf numFmtId="164" fontId="2" fillId="0" borderId="13" xfId="0" applyNumberFormat="1" applyFont="1" applyBorder="1"/>
    <xf numFmtId="3" fontId="2" fillId="0" borderId="14" xfId="0" applyNumberFormat="1" applyFont="1" applyBorder="1"/>
    <xf numFmtId="0" fontId="2" fillId="0" borderId="15" xfId="0" applyFont="1" applyBorder="1" applyAlignment="1">
      <alignment wrapText="1"/>
    </xf>
    <xf numFmtId="3" fontId="0" fillId="0" borderId="16" xfId="0" applyNumberFormat="1" applyBorder="1"/>
    <xf numFmtId="3" fontId="0" fillId="0" borderId="5" xfId="0" applyNumberFormat="1" applyBorder="1"/>
    <xf numFmtId="164" fontId="2" fillId="0" borderId="16" xfId="0" applyNumberFormat="1" applyFont="1" applyBorder="1"/>
    <xf numFmtId="164" fontId="0" fillId="0" borderId="16" xfId="0" applyNumberFormat="1" applyBorder="1"/>
    <xf numFmtId="3" fontId="2" fillId="0" borderId="17" xfId="0" applyNumberFormat="1" applyFont="1" applyBorder="1"/>
    <xf numFmtId="0" fontId="0" fillId="0" borderId="0" xfId="0" applyAlignment="1">
      <alignment wrapText="1"/>
    </xf>
    <xf numFmtId="0" fontId="1" fillId="0" borderId="18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3" fontId="1" fillId="0" borderId="10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horizontal="left" wrapText="1"/>
    </xf>
    <xf numFmtId="3" fontId="2" fillId="0" borderId="22" xfId="0" applyNumberFormat="1" applyFont="1" applyBorder="1" applyAlignment="1">
      <alignment horizontal="left" wrapText="1"/>
    </xf>
    <xf numFmtId="3" fontId="0" fillId="0" borderId="26" xfId="0" applyNumberForma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0" fillId="0" borderId="4" xfId="0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0" fillId="0" borderId="15" xfId="0" applyBorder="1"/>
    <xf numFmtId="0" fontId="1" fillId="0" borderId="18" xfId="0" applyFont="1" applyBorder="1"/>
    <xf numFmtId="0" fontId="0" fillId="0" borderId="22" xfId="0" applyBorder="1"/>
    <xf numFmtId="0" fontId="1" fillId="0" borderId="10" xfId="0" applyFont="1" applyBorder="1"/>
    <xf numFmtId="0" fontId="0" fillId="0" borderId="10" xfId="0" applyFill="1" applyBorder="1"/>
    <xf numFmtId="0" fontId="2" fillId="0" borderId="10" xfId="0" applyFont="1" applyBorder="1"/>
    <xf numFmtId="0" fontId="0" fillId="0" borderId="26" xfId="0" applyBorder="1"/>
    <xf numFmtId="3" fontId="1" fillId="0" borderId="10" xfId="0" applyNumberFormat="1" applyFont="1" applyBorder="1"/>
    <xf numFmtId="3" fontId="2" fillId="0" borderId="10" xfId="0" applyNumberFormat="1" applyFont="1" applyBorder="1"/>
    <xf numFmtId="3" fontId="2" fillId="0" borderId="22" xfId="0" applyNumberFormat="1" applyFont="1" applyBorder="1"/>
    <xf numFmtId="3" fontId="0" fillId="0" borderId="26" xfId="0" applyNumberFormat="1" applyBorder="1"/>
    <xf numFmtId="0" fontId="2" fillId="0" borderId="15" xfId="0" applyFont="1" applyBorder="1"/>
    <xf numFmtId="0" fontId="0" fillId="0" borderId="5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Fill="1" applyBorder="1"/>
    <xf numFmtId="0" fontId="0" fillId="0" borderId="13" xfId="0" applyBorder="1"/>
    <xf numFmtId="3" fontId="1" fillId="0" borderId="13" xfId="0" applyNumberFormat="1" applyFont="1" applyFill="1" applyBorder="1"/>
    <xf numFmtId="3" fontId="1" fillId="2" borderId="30" xfId="0" applyNumberFormat="1" applyFont="1" applyFill="1" applyBorder="1"/>
    <xf numFmtId="0" fontId="0" fillId="0" borderId="16" xfId="0" applyFill="1" applyBorder="1"/>
    <xf numFmtId="164" fontId="1" fillId="0" borderId="16" xfId="0" applyNumberFormat="1" applyFont="1" applyBorder="1"/>
    <xf numFmtId="0" fontId="0" fillId="0" borderId="31" xfId="0" applyBorder="1"/>
    <xf numFmtId="3" fontId="1" fillId="0" borderId="20" xfId="0" applyNumberFormat="1" applyFont="1" applyFill="1" applyBorder="1"/>
    <xf numFmtId="164" fontId="1" fillId="0" borderId="19" xfId="0" applyNumberFormat="1" applyFont="1" applyBorder="1"/>
    <xf numFmtId="3" fontId="1" fillId="0" borderId="2" xfId="0" applyNumberFormat="1" applyFont="1" applyBorder="1"/>
    <xf numFmtId="3" fontId="0" fillId="0" borderId="23" xfId="0" applyNumberFormat="1" applyFill="1" applyBorder="1"/>
    <xf numFmtId="3" fontId="2" fillId="0" borderId="32" xfId="0" applyNumberFormat="1" applyFont="1" applyBorder="1"/>
    <xf numFmtId="4" fontId="1" fillId="0" borderId="13" xfId="0" applyNumberFormat="1" applyFont="1" applyFill="1" applyBorder="1"/>
    <xf numFmtId="3" fontId="2" fillId="0" borderId="13" xfId="0" applyNumberFormat="1" applyFont="1" applyFill="1" applyBorder="1"/>
    <xf numFmtId="0" fontId="0" fillId="0" borderId="27" xfId="0" applyFill="1" applyBorder="1"/>
    <xf numFmtId="3" fontId="1" fillId="0" borderId="30" xfId="0" applyNumberFormat="1" applyFont="1" applyBorder="1"/>
    <xf numFmtId="3" fontId="2" fillId="0" borderId="0" xfId="0" applyNumberFormat="1" applyFont="1" applyFill="1" applyBorder="1"/>
    <xf numFmtId="3" fontId="2" fillId="0" borderId="30" xfId="0" applyNumberFormat="1" applyFont="1" applyBorder="1"/>
    <xf numFmtId="3" fontId="0" fillId="0" borderId="30" xfId="0" applyNumberFormat="1" applyBorder="1"/>
    <xf numFmtId="3" fontId="2" fillId="0" borderId="25" xfId="0" applyNumberFormat="1" applyFont="1" applyFill="1" applyBorder="1"/>
    <xf numFmtId="3" fontId="0" fillId="0" borderId="32" xfId="0" applyNumberFormat="1" applyBorder="1"/>
    <xf numFmtId="164" fontId="2" fillId="0" borderId="28" xfId="0" applyNumberFormat="1" applyFont="1" applyFill="1" applyBorder="1"/>
    <xf numFmtId="3" fontId="2" fillId="0" borderId="27" xfId="0" applyNumberFormat="1" applyFont="1" applyBorder="1"/>
    <xf numFmtId="164" fontId="1" fillId="0" borderId="30" xfId="0" applyNumberFormat="1" applyFont="1" applyBorder="1"/>
    <xf numFmtId="164" fontId="2" fillId="0" borderId="30" xfId="0" applyNumberFormat="1" applyFont="1" applyBorder="1"/>
    <xf numFmtId="3" fontId="0" fillId="0" borderId="16" xfId="0" applyNumberFormat="1" applyFill="1" applyBorder="1"/>
    <xf numFmtId="164" fontId="2" fillId="0" borderId="3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13" xfId="0" applyNumberFormat="1" applyFont="1" applyFill="1" applyBorder="1"/>
    <xf numFmtId="3" fontId="2" fillId="0" borderId="30" xfId="0" applyNumberFormat="1" applyFont="1" applyFill="1" applyBorder="1"/>
    <xf numFmtId="3" fontId="0" fillId="0" borderId="30" xfId="0" applyNumberFormat="1" applyFill="1" applyBorder="1"/>
    <xf numFmtId="3" fontId="0" fillId="0" borderId="25" xfId="0" applyNumberFormat="1" applyFill="1" applyBorder="1"/>
    <xf numFmtId="164" fontId="2" fillId="0" borderId="23" xfId="0" applyNumberFormat="1" applyFont="1" applyFill="1" applyBorder="1"/>
    <xf numFmtId="3" fontId="2" fillId="0" borderId="32" xfId="0" applyNumberFormat="1" applyFont="1" applyFill="1" applyBorder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BB5A856-9128-4F84-9CA6-856C445CB68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5"/>
  <sheetViews>
    <sheetView tabSelected="1" workbookViewId="0">
      <selection activeCell="I3" sqref="I3"/>
    </sheetView>
  </sheetViews>
  <sheetFormatPr defaultColWidth="10.90625" defaultRowHeight="14.5" x14ac:dyDescent="0.35"/>
  <cols>
    <col min="1" max="1" width="11.54296875" style="68"/>
  </cols>
  <sheetData>
    <row r="1" spans="1:7" ht="18.5" customHeight="1" x14ac:dyDescent="0.35">
      <c r="A1" s="134" t="s">
        <v>0</v>
      </c>
      <c r="B1" s="135"/>
      <c r="C1" s="135"/>
      <c r="D1" s="135"/>
      <c r="E1" s="135"/>
      <c r="F1" s="135"/>
      <c r="G1" s="136"/>
    </row>
    <row r="2" spans="1:7" ht="15" thickBot="1" x14ac:dyDescent="0.4">
      <c r="A2" s="2"/>
      <c r="B2" s="3"/>
      <c r="C2" s="3"/>
      <c r="D2" s="3"/>
      <c r="E2" s="3"/>
      <c r="F2" s="3"/>
      <c r="G2" s="4"/>
    </row>
    <row r="3" spans="1:7" ht="58" x14ac:dyDescent="0.3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7" x14ac:dyDescent="0.35">
      <c r="A4" s="9"/>
      <c r="B4" s="10"/>
      <c r="C4" s="1"/>
      <c r="D4" s="10"/>
      <c r="E4" s="1"/>
      <c r="F4" s="10"/>
      <c r="G4" s="11"/>
    </row>
    <row r="5" spans="1:7" x14ac:dyDescent="0.35">
      <c r="A5" s="12" t="s">
        <v>8</v>
      </c>
      <c r="B5" s="13">
        <f>B7+B13+B23+B31+B35</f>
        <v>7026710</v>
      </c>
      <c r="C5" s="13">
        <f>C7+C13+C23+C31+C35</f>
        <v>707672</v>
      </c>
      <c r="D5" s="13">
        <f>D7+D13+D23+D31+D35</f>
        <v>10498.859999999999</v>
      </c>
      <c r="E5" s="13">
        <f>D5/C5*100</f>
        <v>1.4835771374308999</v>
      </c>
      <c r="F5" s="14">
        <f>F7+F13+F23+F31+F35</f>
        <v>213</v>
      </c>
      <c r="G5" s="15">
        <f>G7+G13+G23+G31+G35</f>
        <v>697173.14</v>
      </c>
    </row>
    <row r="6" spans="1:7" ht="15" thickBot="1" x14ac:dyDescent="0.4">
      <c r="A6" s="16"/>
      <c r="B6" s="17"/>
      <c r="C6" s="3"/>
      <c r="D6" s="17"/>
      <c r="E6" s="18"/>
      <c r="F6" s="17"/>
      <c r="G6" s="19"/>
    </row>
    <row r="7" spans="1:7" ht="26.5" x14ac:dyDescent="0.35">
      <c r="A7" s="20" t="s">
        <v>9</v>
      </c>
      <c r="B7" s="21">
        <f>SUM(B8:B11)</f>
        <v>5531265</v>
      </c>
      <c r="C7" s="21">
        <f>SUM(C8:C11)</f>
        <v>452125</v>
      </c>
      <c r="D7" s="22">
        <f>SUM(D8:D11)</f>
        <v>0</v>
      </c>
      <c r="E7" s="23">
        <f>D7/C7*100</f>
        <v>0</v>
      </c>
      <c r="F7" s="21">
        <f>SUM(F8:F11)</f>
        <v>0</v>
      </c>
      <c r="G7" s="24">
        <f>SUM(G8:G11)</f>
        <v>452125</v>
      </c>
    </row>
    <row r="8" spans="1:7" x14ac:dyDescent="0.35">
      <c r="A8" s="9" t="s">
        <v>31</v>
      </c>
      <c r="B8" s="25">
        <v>4582927</v>
      </c>
      <c r="C8" s="25">
        <v>381911</v>
      </c>
      <c r="D8" s="25">
        <v>0</v>
      </c>
      <c r="E8" s="26">
        <f>D8/C8*100</f>
        <v>0</v>
      </c>
      <c r="F8" s="25">
        <v>0</v>
      </c>
      <c r="G8" s="27">
        <f>C8-D8</f>
        <v>381911</v>
      </c>
    </row>
    <row r="9" spans="1:7" ht="43.5" x14ac:dyDescent="0.35">
      <c r="A9" s="9" t="s">
        <v>33</v>
      </c>
      <c r="B9" s="25">
        <v>105600</v>
      </c>
      <c r="C9" s="25">
        <v>8800</v>
      </c>
      <c r="D9" s="25">
        <v>0</v>
      </c>
      <c r="E9" s="26">
        <f>D9/C9*100</f>
        <v>0</v>
      </c>
      <c r="F9" s="25">
        <v>0</v>
      </c>
      <c r="G9" s="27">
        <f>C9-D9</f>
        <v>8800</v>
      </c>
    </row>
    <row r="10" spans="1:7" x14ac:dyDescent="0.35">
      <c r="A10" s="9" t="s">
        <v>11</v>
      </c>
      <c r="B10" s="25">
        <v>105784</v>
      </c>
      <c r="C10" s="25">
        <v>0</v>
      </c>
      <c r="D10" s="25">
        <v>0</v>
      </c>
      <c r="E10" s="26">
        <v>0</v>
      </c>
      <c r="F10" s="25">
        <v>0</v>
      </c>
      <c r="G10" s="27">
        <f>C10-D10</f>
        <v>0</v>
      </c>
    </row>
    <row r="11" spans="1:7" ht="72.5" x14ac:dyDescent="0.35">
      <c r="A11" s="28" t="s">
        <v>12</v>
      </c>
      <c r="B11" s="29">
        <v>736954</v>
      </c>
      <c r="C11" s="29">
        <v>61414</v>
      </c>
      <c r="D11" s="29">
        <v>0</v>
      </c>
      <c r="E11" s="30">
        <f>D11/C11*100</f>
        <v>0</v>
      </c>
      <c r="F11" s="29">
        <v>0</v>
      </c>
      <c r="G11" s="31">
        <f>C11-D11</f>
        <v>61414</v>
      </c>
    </row>
    <row r="12" spans="1:7" x14ac:dyDescent="0.35">
      <c r="A12" s="9"/>
      <c r="B12" s="25"/>
      <c r="C12" s="32" t="s">
        <v>13</v>
      </c>
      <c r="D12" s="25"/>
      <c r="E12" s="33"/>
      <c r="F12" s="34"/>
      <c r="G12" s="35"/>
    </row>
    <row r="13" spans="1:7" ht="39.5" x14ac:dyDescent="0.35">
      <c r="A13" s="36" t="s">
        <v>14</v>
      </c>
      <c r="B13" s="13">
        <f>SUM(B14:B21)</f>
        <v>1200945</v>
      </c>
      <c r="C13" s="37">
        <f>SUM(C14:C21)</f>
        <v>181922</v>
      </c>
      <c r="D13" s="13">
        <f>SUM(D14:D21)</f>
        <v>10105.219999999999</v>
      </c>
      <c r="E13" s="33">
        <f t="shared" ref="E13:E19" si="0">D13/C13*100</f>
        <v>5.5546992667187034</v>
      </c>
      <c r="F13" s="13">
        <f>SUM(F14:F21)</f>
        <v>205</v>
      </c>
      <c r="G13" s="35">
        <f>SUM(G14:G21)</f>
        <v>171816.78</v>
      </c>
    </row>
    <row r="14" spans="1:7" x14ac:dyDescent="0.35">
      <c r="A14" s="9" t="s">
        <v>47</v>
      </c>
      <c r="B14" s="25">
        <v>364245</v>
      </c>
      <c r="C14" s="25">
        <v>30363</v>
      </c>
      <c r="D14" s="25">
        <v>0</v>
      </c>
      <c r="E14" s="26">
        <v>0</v>
      </c>
      <c r="F14" s="25">
        <v>0</v>
      </c>
      <c r="G14" s="27">
        <f>C14-D14</f>
        <v>30363</v>
      </c>
    </row>
    <row r="15" spans="1:7" ht="29" x14ac:dyDescent="0.35">
      <c r="A15" s="9" t="s">
        <v>36</v>
      </c>
      <c r="B15" s="25">
        <v>330700</v>
      </c>
      <c r="C15" s="25">
        <v>27559</v>
      </c>
      <c r="D15" s="25">
        <v>0</v>
      </c>
      <c r="E15" s="26">
        <f t="shared" si="0"/>
        <v>0</v>
      </c>
      <c r="F15" s="25">
        <v>0</v>
      </c>
      <c r="G15" s="27">
        <f t="shared" ref="G15:G21" si="1">C15-D15</f>
        <v>27559</v>
      </c>
    </row>
    <row r="16" spans="1:7" ht="43.5" x14ac:dyDescent="0.35">
      <c r="A16" s="9" t="s">
        <v>16</v>
      </c>
      <c r="B16" s="25">
        <v>15000</v>
      </c>
      <c r="C16" s="25">
        <v>1250</v>
      </c>
      <c r="D16" s="25">
        <v>0</v>
      </c>
      <c r="E16" s="26">
        <f t="shared" si="0"/>
        <v>0</v>
      </c>
      <c r="F16" s="25">
        <v>0</v>
      </c>
      <c r="G16" s="27">
        <f t="shared" si="1"/>
        <v>1250</v>
      </c>
    </row>
    <row r="17" spans="1:7" x14ac:dyDescent="0.35">
      <c r="A17" s="9" t="s">
        <v>37</v>
      </c>
      <c r="B17" s="25">
        <v>31000</v>
      </c>
      <c r="C17" s="25">
        <v>7750</v>
      </c>
      <c r="D17" s="25">
        <v>200</v>
      </c>
      <c r="E17" s="26">
        <f t="shared" si="0"/>
        <v>2.5806451612903225</v>
      </c>
      <c r="F17" s="38">
        <v>200</v>
      </c>
      <c r="G17" s="27">
        <f t="shared" si="1"/>
        <v>7550</v>
      </c>
    </row>
    <row r="18" spans="1:7" ht="43.5" x14ac:dyDescent="0.35">
      <c r="A18" s="39" t="s">
        <v>38</v>
      </c>
      <c r="B18" s="40">
        <v>32000</v>
      </c>
      <c r="C18" s="40">
        <v>8000</v>
      </c>
      <c r="D18" s="40">
        <v>97.99</v>
      </c>
      <c r="E18" s="26">
        <f t="shared" si="0"/>
        <v>1.2248749999999999</v>
      </c>
      <c r="F18" s="40">
        <v>5</v>
      </c>
      <c r="G18" s="27">
        <f t="shared" si="1"/>
        <v>7902.01</v>
      </c>
    </row>
    <row r="19" spans="1:7" ht="43.5" x14ac:dyDescent="0.35">
      <c r="A19" s="9" t="s">
        <v>39</v>
      </c>
      <c r="B19" s="25">
        <v>190000</v>
      </c>
      <c r="C19" s="25">
        <v>47500</v>
      </c>
      <c r="D19" s="25">
        <f>2897.83+40</f>
        <v>2937.83</v>
      </c>
      <c r="E19" s="26">
        <f t="shared" si="0"/>
        <v>6.1849052631578942</v>
      </c>
      <c r="F19" s="25">
        <v>0</v>
      </c>
      <c r="G19" s="27">
        <f t="shared" si="1"/>
        <v>44562.17</v>
      </c>
    </row>
    <row r="20" spans="1:7" ht="26" x14ac:dyDescent="0.35">
      <c r="A20" s="41" t="s">
        <v>18</v>
      </c>
      <c r="B20" s="25">
        <v>25000</v>
      </c>
      <c r="C20" s="25">
        <v>6250</v>
      </c>
      <c r="D20" s="25">
        <v>0</v>
      </c>
      <c r="E20" s="26">
        <v>0</v>
      </c>
      <c r="F20" s="25">
        <v>0</v>
      </c>
      <c r="G20" s="27">
        <f t="shared" si="1"/>
        <v>6250</v>
      </c>
    </row>
    <row r="21" spans="1:7" ht="58" x14ac:dyDescent="0.35">
      <c r="A21" s="28" t="s">
        <v>19</v>
      </c>
      <c r="B21" s="29">
        <v>213000</v>
      </c>
      <c r="C21" s="29">
        <v>53250</v>
      </c>
      <c r="D21" s="29">
        <f>6869.4</f>
        <v>6869.4</v>
      </c>
      <c r="E21" s="30">
        <f>D21/C21*100</f>
        <v>12.900281690140844</v>
      </c>
      <c r="F21" s="42">
        <v>0</v>
      </c>
      <c r="G21" s="31">
        <f t="shared" si="1"/>
        <v>46380.6</v>
      </c>
    </row>
    <row r="22" spans="1:7" x14ac:dyDescent="0.35">
      <c r="A22" s="9"/>
      <c r="B22" s="25"/>
      <c r="C22" s="25"/>
      <c r="D22" s="25"/>
      <c r="E22" s="33"/>
      <c r="F22" s="34"/>
      <c r="G22" s="27"/>
    </row>
    <row r="23" spans="1:7" ht="26.5" x14ac:dyDescent="0.35">
      <c r="A23" s="36" t="s">
        <v>20</v>
      </c>
      <c r="B23" s="13">
        <f>SUM(B24:B29)</f>
        <v>211500</v>
      </c>
      <c r="C23" s="37">
        <f>SUM(C24:C29)</f>
        <v>52875</v>
      </c>
      <c r="D23" s="13">
        <f>SUM(D24:D29)</f>
        <v>393.64</v>
      </c>
      <c r="E23" s="33">
        <f t="shared" ref="E23:E28" si="2">D23/C23*100</f>
        <v>0.74447281323877068</v>
      </c>
      <c r="F23" s="13">
        <f>SUM(F24:F29)</f>
        <v>8</v>
      </c>
      <c r="G23" s="35">
        <f>SUM(G24:G29)</f>
        <v>52481.36</v>
      </c>
    </row>
    <row r="24" spans="1:7" ht="29" x14ac:dyDescent="0.35">
      <c r="A24" s="9" t="s">
        <v>40</v>
      </c>
      <c r="B24" s="25">
        <v>28000</v>
      </c>
      <c r="C24" s="25">
        <v>7000</v>
      </c>
      <c r="D24" s="25">
        <v>257.2</v>
      </c>
      <c r="E24" s="26">
        <f t="shared" si="2"/>
        <v>3.6742857142857139</v>
      </c>
      <c r="F24" s="25">
        <v>8</v>
      </c>
      <c r="G24" s="27">
        <f t="shared" ref="G24:G29" si="3">C24-D24</f>
        <v>6742.8</v>
      </c>
    </row>
    <row r="25" spans="1:7" ht="58" x14ac:dyDescent="0.35">
      <c r="A25" s="9" t="s">
        <v>21</v>
      </c>
      <c r="B25" s="25">
        <v>39000</v>
      </c>
      <c r="C25" s="25">
        <v>9750</v>
      </c>
      <c r="D25" s="43">
        <v>0</v>
      </c>
      <c r="E25" s="26">
        <f t="shared" si="2"/>
        <v>0</v>
      </c>
      <c r="F25" s="43">
        <v>0</v>
      </c>
      <c r="G25" s="27">
        <f t="shared" si="3"/>
        <v>9750</v>
      </c>
    </row>
    <row r="26" spans="1:7" ht="43.5" x14ac:dyDescent="0.35">
      <c r="A26" s="9" t="s">
        <v>41</v>
      </c>
      <c r="B26" s="25">
        <v>15000</v>
      </c>
      <c r="C26" s="25">
        <v>3750</v>
      </c>
      <c r="D26" s="25">
        <v>0</v>
      </c>
      <c r="E26" s="26">
        <f t="shared" si="2"/>
        <v>0</v>
      </c>
      <c r="F26" s="43">
        <v>0</v>
      </c>
      <c r="G26" s="27">
        <f t="shared" si="3"/>
        <v>3750</v>
      </c>
    </row>
    <row r="27" spans="1:7" ht="29" x14ac:dyDescent="0.35">
      <c r="A27" s="9" t="s">
        <v>44</v>
      </c>
      <c r="B27" s="25">
        <v>4500</v>
      </c>
      <c r="C27" s="25">
        <v>1125</v>
      </c>
      <c r="D27" s="25">
        <v>0</v>
      </c>
      <c r="E27" s="26">
        <f t="shared" si="2"/>
        <v>0</v>
      </c>
      <c r="F27" s="25">
        <v>0</v>
      </c>
      <c r="G27" s="27">
        <f t="shared" si="3"/>
        <v>1125</v>
      </c>
    </row>
    <row r="28" spans="1:7" ht="43.5" x14ac:dyDescent="0.35">
      <c r="A28" s="9" t="s">
        <v>45</v>
      </c>
      <c r="B28" s="25">
        <v>70000</v>
      </c>
      <c r="C28" s="25">
        <v>17500</v>
      </c>
      <c r="D28" s="25">
        <v>118.47</v>
      </c>
      <c r="E28" s="26">
        <f t="shared" si="2"/>
        <v>0.67697142857142856</v>
      </c>
      <c r="F28" s="25">
        <v>0</v>
      </c>
      <c r="G28" s="27">
        <f t="shared" si="3"/>
        <v>17381.53</v>
      </c>
    </row>
    <row r="29" spans="1:7" x14ac:dyDescent="0.35">
      <c r="A29" s="28" t="s">
        <v>22</v>
      </c>
      <c r="B29" s="29">
        <v>55000</v>
      </c>
      <c r="C29" s="44">
        <v>13750</v>
      </c>
      <c r="D29" s="29">
        <v>17.97</v>
      </c>
      <c r="E29" s="30">
        <v>0</v>
      </c>
      <c r="F29" s="29">
        <v>0</v>
      </c>
      <c r="G29" s="31">
        <f t="shared" si="3"/>
        <v>13732.03</v>
      </c>
    </row>
    <row r="30" spans="1:7" x14ac:dyDescent="0.35">
      <c r="A30" s="45"/>
      <c r="B30" s="10"/>
      <c r="C30" s="10"/>
      <c r="D30" s="46"/>
      <c r="E30" s="10"/>
      <c r="F30" s="47"/>
      <c r="G30" s="48"/>
    </row>
    <row r="31" spans="1:7" ht="26.5" x14ac:dyDescent="0.35">
      <c r="A31" s="49" t="s">
        <v>23</v>
      </c>
      <c r="B31" s="13">
        <f>B32+B33</f>
        <v>18000</v>
      </c>
      <c r="C31" s="13">
        <f t="shared" ref="C31:E31" si="4">C32+C33</f>
        <v>4500</v>
      </c>
      <c r="D31" s="13">
        <f t="shared" si="4"/>
        <v>0</v>
      </c>
      <c r="E31" s="13">
        <f t="shared" si="4"/>
        <v>0</v>
      </c>
      <c r="F31" s="13">
        <f>SUM(F32:F33)</f>
        <v>0</v>
      </c>
      <c r="G31" s="35">
        <f>SUM(G32:G33)</f>
        <v>4500</v>
      </c>
    </row>
    <row r="32" spans="1:7" ht="26" x14ac:dyDescent="0.35">
      <c r="A32" s="50" t="s">
        <v>24</v>
      </c>
      <c r="B32" s="25">
        <v>8000</v>
      </c>
      <c r="C32" s="43">
        <v>2000</v>
      </c>
      <c r="D32" s="32">
        <v>0</v>
      </c>
      <c r="E32" s="25">
        <v>0</v>
      </c>
      <c r="F32" s="43">
        <v>0</v>
      </c>
      <c r="G32" s="27">
        <f t="shared" ref="G32:G33" si="5">C32-D32</f>
        <v>2000</v>
      </c>
    </row>
    <row r="33" spans="1:7" ht="38.5" x14ac:dyDescent="0.35">
      <c r="A33" s="51" t="s">
        <v>25</v>
      </c>
      <c r="B33" s="29">
        <v>10000</v>
      </c>
      <c r="C33" s="42">
        <v>2500</v>
      </c>
      <c r="D33" s="52">
        <v>0</v>
      </c>
      <c r="E33" s="29">
        <v>0</v>
      </c>
      <c r="F33" s="29">
        <v>0</v>
      </c>
      <c r="G33" s="27">
        <f t="shared" si="5"/>
        <v>2500</v>
      </c>
    </row>
    <row r="34" spans="1:7" x14ac:dyDescent="0.35">
      <c r="A34" s="53"/>
      <c r="B34" s="54"/>
      <c r="C34" s="54"/>
      <c r="D34" s="55"/>
      <c r="E34" s="56"/>
      <c r="F34" s="54"/>
      <c r="G34" s="57"/>
    </row>
    <row r="35" spans="1:7" ht="39.5" x14ac:dyDescent="0.35">
      <c r="A35" s="36" t="s">
        <v>26</v>
      </c>
      <c r="B35" s="13">
        <f>B36+B37</f>
        <v>65000</v>
      </c>
      <c r="C35" s="13">
        <f t="shared" ref="C35:D35" si="6">C36+C37</f>
        <v>16250</v>
      </c>
      <c r="D35" s="13">
        <f t="shared" si="6"/>
        <v>0</v>
      </c>
      <c r="E35" s="58">
        <f>D35/C35*100</f>
        <v>0</v>
      </c>
      <c r="F35" s="13">
        <f>SUM(F36:F37)</f>
        <v>0</v>
      </c>
      <c r="G35" s="35">
        <f>SUM(G36:G37)</f>
        <v>16250</v>
      </c>
    </row>
    <row r="36" spans="1:7" ht="38.5" x14ac:dyDescent="0.35">
      <c r="A36" s="59" t="s">
        <v>27</v>
      </c>
      <c r="B36" s="43">
        <v>60000</v>
      </c>
      <c r="C36" s="43">
        <v>15000</v>
      </c>
      <c r="D36" s="43">
        <v>0</v>
      </c>
      <c r="E36" s="60">
        <f>D36/C36*100</f>
        <v>0</v>
      </c>
      <c r="F36" s="43">
        <v>0</v>
      </c>
      <c r="G36" s="61">
        <f>C36-D36</f>
        <v>15000</v>
      </c>
    </row>
    <row r="37" spans="1:7" ht="26.5" thickBot="1" x14ac:dyDescent="0.4">
      <c r="A37" s="62" t="s">
        <v>28</v>
      </c>
      <c r="B37" s="63">
        <v>5000</v>
      </c>
      <c r="C37" s="64">
        <v>1250</v>
      </c>
      <c r="D37" s="63">
        <v>0</v>
      </c>
      <c r="E37" s="65">
        <v>0</v>
      </c>
      <c r="F37" s="66">
        <v>0</v>
      </c>
      <c r="G37" s="67">
        <f>C37-D37</f>
        <v>1250</v>
      </c>
    </row>
    <row r="39" spans="1:7" ht="15" thickBot="1" x14ac:dyDescent="0.4"/>
    <row r="40" spans="1:7" ht="17.5" customHeight="1" x14ac:dyDescent="0.35">
      <c r="A40" s="134" t="s">
        <v>29</v>
      </c>
      <c r="B40" s="135"/>
      <c r="C40" s="135"/>
      <c r="D40" s="135"/>
      <c r="E40" s="135"/>
      <c r="F40" s="135"/>
      <c r="G40" s="136"/>
    </row>
    <row r="41" spans="1:7" ht="15" thickBot="1" x14ac:dyDescent="0.4">
      <c r="A41" s="2"/>
      <c r="B41" s="3"/>
      <c r="C41" s="3"/>
      <c r="D41" s="3"/>
      <c r="E41" s="3"/>
      <c r="F41" s="3"/>
      <c r="G41" s="4"/>
    </row>
    <row r="42" spans="1:7" ht="58" x14ac:dyDescent="0.35">
      <c r="A42" s="5" t="s">
        <v>1</v>
      </c>
      <c r="B42" s="6" t="s">
        <v>2</v>
      </c>
      <c r="C42" s="6" t="s">
        <v>3</v>
      </c>
      <c r="D42" s="7" t="s">
        <v>4</v>
      </c>
      <c r="E42" s="7" t="s">
        <v>5</v>
      </c>
      <c r="F42" s="7" t="s">
        <v>6</v>
      </c>
      <c r="G42" s="8" t="s">
        <v>7</v>
      </c>
    </row>
    <row r="43" spans="1:7" x14ac:dyDescent="0.35">
      <c r="A43" s="9"/>
      <c r="B43" s="10"/>
      <c r="C43" s="1"/>
      <c r="D43" s="10"/>
      <c r="E43" s="1"/>
      <c r="F43" s="10"/>
      <c r="G43" s="11"/>
    </row>
    <row r="44" spans="1:7" x14ac:dyDescent="0.35">
      <c r="A44" s="12" t="s">
        <v>8</v>
      </c>
      <c r="B44" s="13">
        <f>B46+B52+B62+B70+B75</f>
        <v>7026710</v>
      </c>
      <c r="C44" s="13">
        <f>C46+C52+C62+C70+C75</f>
        <v>1456220</v>
      </c>
      <c r="D44" s="13">
        <f>D46+D52+D62+D70+D75</f>
        <v>612747.93999999994</v>
      </c>
      <c r="E44" s="13">
        <f>D44/C44*100</f>
        <v>42.077978602134294</v>
      </c>
      <c r="F44" s="14">
        <f>F46+F52+F62+F70+F75</f>
        <v>246262.94000000003</v>
      </c>
      <c r="G44" s="15">
        <f>G46+G52+G62+G70+G75</f>
        <v>843472.06</v>
      </c>
    </row>
    <row r="45" spans="1:7" ht="15" thickBot="1" x14ac:dyDescent="0.4">
      <c r="A45" s="16"/>
      <c r="B45" s="17"/>
      <c r="C45" s="3"/>
      <c r="D45" s="17"/>
      <c r="E45" s="18"/>
      <c r="F45" s="17"/>
      <c r="G45" s="19"/>
    </row>
    <row r="46" spans="1:7" ht="26.5" x14ac:dyDescent="0.35">
      <c r="A46" s="20" t="s">
        <v>9</v>
      </c>
      <c r="B46" s="21">
        <f>SUM(B47:B50)</f>
        <v>5531465</v>
      </c>
      <c r="C46" s="21">
        <f>SUM(C47:C50)</f>
        <v>939711</v>
      </c>
      <c r="D46" s="22">
        <f>SUM(D47:D50)</f>
        <v>501008.37</v>
      </c>
      <c r="E46" s="23">
        <f>D46/C46*100</f>
        <v>53.315154340004533</v>
      </c>
      <c r="F46" s="21">
        <f>SUM(F47:F50)</f>
        <v>232693.76000000001</v>
      </c>
      <c r="G46" s="24">
        <f>SUM(G47:G50)</f>
        <v>438702.63</v>
      </c>
    </row>
    <row r="47" spans="1:7" x14ac:dyDescent="0.35">
      <c r="A47" s="9" t="s">
        <v>10</v>
      </c>
      <c r="B47" s="25">
        <v>4582927</v>
      </c>
      <c r="C47" s="25">
        <v>763822</v>
      </c>
      <c r="D47" s="25">
        <v>491352.53</v>
      </c>
      <c r="E47" s="26">
        <f>D47/C47*100</f>
        <v>64.328145824550759</v>
      </c>
      <c r="F47" s="25">
        <v>228842.76</v>
      </c>
      <c r="G47" s="27">
        <f>C47-D47</f>
        <v>272469.46999999997</v>
      </c>
    </row>
    <row r="48" spans="1:7" ht="43.5" x14ac:dyDescent="0.35">
      <c r="A48" s="9" t="s">
        <v>33</v>
      </c>
      <c r="B48" s="25">
        <v>105600</v>
      </c>
      <c r="C48" s="25">
        <v>17600</v>
      </c>
      <c r="D48" s="25">
        <v>9600</v>
      </c>
      <c r="E48" s="26">
        <f t="shared" ref="E48:E50" si="7">D48/C48*100</f>
        <v>54.54545454545454</v>
      </c>
      <c r="F48" s="25">
        <v>3851</v>
      </c>
      <c r="G48" s="27">
        <f>C48-D48</f>
        <v>8000</v>
      </c>
    </row>
    <row r="49" spans="1:7" x14ac:dyDescent="0.35">
      <c r="A49" s="9" t="s">
        <v>48</v>
      </c>
      <c r="B49" s="25">
        <v>105884</v>
      </c>
      <c r="C49" s="25">
        <v>35361</v>
      </c>
      <c r="D49" s="25">
        <v>50.42</v>
      </c>
      <c r="E49" s="26">
        <f t="shared" si="7"/>
        <v>0.14258646531489494</v>
      </c>
      <c r="F49" s="25"/>
      <c r="G49" s="27">
        <f>C49-D49</f>
        <v>35310.58</v>
      </c>
    </row>
    <row r="50" spans="1:7" ht="72.5" x14ac:dyDescent="0.35">
      <c r="A50" s="28" t="s">
        <v>12</v>
      </c>
      <c r="B50" s="29">
        <v>737054</v>
      </c>
      <c r="C50" s="29">
        <v>122928</v>
      </c>
      <c r="D50" s="29">
        <v>5.42</v>
      </c>
      <c r="E50" s="30">
        <f t="shared" si="7"/>
        <v>4.4090849928413384E-3</v>
      </c>
      <c r="F50" s="29">
        <v>0</v>
      </c>
      <c r="G50" s="31">
        <f>C50-D50</f>
        <v>122922.58</v>
      </c>
    </row>
    <row r="51" spans="1:7" x14ac:dyDescent="0.35">
      <c r="A51" s="9"/>
      <c r="B51" s="25"/>
      <c r="C51" s="32" t="s">
        <v>13</v>
      </c>
      <c r="D51" s="25"/>
      <c r="E51" s="33"/>
      <c r="F51" s="34"/>
      <c r="G51" s="35"/>
    </row>
    <row r="52" spans="1:7" ht="39.5" x14ac:dyDescent="0.35">
      <c r="A52" s="36" t="s">
        <v>14</v>
      </c>
      <c r="B52" s="13">
        <f>SUM(B53:B60)</f>
        <v>1243640</v>
      </c>
      <c r="C52" s="37">
        <f>SUM(C53:C60)</f>
        <v>434529</v>
      </c>
      <c r="D52" s="13">
        <f>SUM(D53:D60)</f>
        <v>93178.75</v>
      </c>
      <c r="E52" s="33">
        <f t="shared" ref="E52:E58" si="8">D52/C52*100</f>
        <v>21.443620563874909</v>
      </c>
      <c r="F52" s="13">
        <f>SUM(F53:F60)</f>
        <v>12613.26</v>
      </c>
      <c r="G52" s="35">
        <f>SUM(G53:G60)</f>
        <v>341350.25</v>
      </c>
    </row>
    <row r="53" spans="1:7" x14ac:dyDescent="0.35">
      <c r="A53" s="9" t="s">
        <v>15</v>
      </c>
      <c r="B53" s="25">
        <v>312456</v>
      </c>
      <c r="C53" s="25">
        <v>8927</v>
      </c>
      <c r="D53" s="25">
        <v>476.2</v>
      </c>
      <c r="E53" s="26">
        <v>0</v>
      </c>
      <c r="F53" s="25">
        <v>0</v>
      </c>
      <c r="G53" s="27">
        <f>C53-D53</f>
        <v>8450.7999999999993</v>
      </c>
    </row>
    <row r="54" spans="1:7" ht="29" x14ac:dyDescent="0.35">
      <c r="A54" s="9" t="s">
        <v>49</v>
      </c>
      <c r="B54" s="25">
        <v>332771</v>
      </c>
      <c r="C54" s="25">
        <v>57189</v>
      </c>
      <c r="D54" s="25">
        <v>16752.87</v>
      </c>
      <c r="E54" s="26">
        <f t="shared" si="8"/>
        <v>29.293867701830774</v>
      </c>
      <c r="F54" s="25">
        <v>12004.27</v>
      </c>
      <c r="G54" s="27">
        <f t="shared" ref="G54:G60" si="9">C54-D54</f>
        <v>40436.130000000005</v>
      </c>
    </row>
    <row r="55" spans="1:7" ht="43.5" x14ac:dyDescent="0.35">
      <c r="A55" s="9" t="s">
        <v>16</v>
      </c>
      <c r="B55" s="25">
        <v>16000</v>
      </c>
      <c r="C55" s="25">
        <v>3500</v>
      </c>
      <c r="D55" s="25">
        <v>0</v>
      </c>
      <c r="E55" s="26">
        <f t="shared" si="8"/>
        <v>0</v>
      </c>
      <c r="F55" s="25">
        <v>0</v>
      </c>
      <c r="G55" s="27">
        <f t="shared" si="9"/>
        <v>3500</v>
      </c>
    </row>
    <row r="56" spans="1:7" x14ac:dyDescent="0.35">
      <c r="A56" s="9" t="s">
        <v>17</v>
      </c>
      <c r="B56" s="25">
        <v>31000</v>
      </c>
      <c r="C56" s="25">
        <v>7750</v>
      </c>
      <c r="D56" s="25">
        <v>224</v>
      </c>
      <c r="E56" s="26">
        <f t="shared" si="8"/>
        <v>2.8903225806451611</v>
      </c>
      <c r="F56" s="38">
        <v>216</v>
      </c>
      <c r="G56" s="27">
        <f t="shared" si="9"/>
        <v>7526</v>
      </c>
    </row>
    <row r="57" spans="1:7" ht="43.5" x14ac:dyDescent="0.35">
      <c r="A57" s="39" t="s">
        <v>38</v>
      </c>
      <c r="B57" s="40">
        <v>31800</v>
      </c>
      <c r="C57" s="40">
        <v>7800</v>
      </c>
      <c r="D57" s="40">
        <v>537.99</v>
      </c>
      <c r="E57" s="26">
        <f t="shared" si="8"/>
        <v>6.8973076923076926</v>
      </c>
      <c r="F57" s="40">
        <v>352.99</v>
      </c>
      <c r="G57" s="27">
        <f t="shared" si="9"/>
        <v>7262.01</v>
      </c>
    </row>
    <row r="58" spans="1:7" ht="43.5" x14ac:dyDescent="0.35">
      <c r="A58" s="9" t="s">
        <v>50</v>
      </c>
      <c r="B58" s="25">
        <v>301825</v>
      </c>
      <c r="C58" s="25">
        <v>258075</v>
      </c>
      <c r="D58" s="25">
        <v>61821.59</v>
      </c>
      <c r="E58" s="26">
        <f t="shared" si="8"/>
        <v>23.9548929574736</v>
      </c>
      <c r="F58" s="25">
        <v>40</v>
      </c>
      <c r="G58" s="27">
        <f t="shared" si="9"/>
        <v>196253.41</v>
      </c>
    </row>
    <row r="59" spans="1:7" ht="26" x14ac:dyDescent="0.35">
      <c r="A59" s="41" t="s">
        <v>18</v>
      </c>
      <c r="B59" s="25">
        <v>18000</v>
      </c>
      <c r="C59" s="25">
        <v>5500</v>
      </c>
      <c r="D59" s="25">
        <v>0</v>
      </c>
      <c r="E59" s="26">
        <v>0</v>
      </c>
      <c r="F59" s="25">
        <v>0</v>
      </c>
      <c r="G59" s="27">
        <f t="shared" si="9"/>
        <v>5500</v>
      </c>
    </row>
    <row r="60" spans="1:7" ht="58" x14ac:dyDescent="0.35">
      <c r="A60" s="28" t="s">
        <v>19</v>
      </c>
      <c r="B60" s="29">
        <v>199788</v>
      </c>
      <c r="C60" s="29">
        <v>85788</v>
      </c>
      <c r="D60" s="29">
        <v>13366.1</v>
      </c>
      <c r="E60" s="30">
        <f>D60/C60*100</f>
        <v>15.580384202918824</v>
      </c>
      <c r="F60" s="42">
        <v>0</v>
      </c>
      <c r="G60" s="31">
        <f t="shared" si="9"/>
        <v>72421.899999999994</v>
      </c>
    </row>
    <row r="61" spans="1:7" x14ac:dyDescent="0.35">
      <c r="A61" s="9"/>
      <c r="B61" s="25"/>
      <c r="C61" s="25"/>
      <c r="D61" s="25"/>
      <c r="E61" s="33"/>
      <c r="F61" s="34"/>
      <c r="G61" s="27"/>
    </row>
    <row r="62" spans="1:7" ht="26.5" x14ac:dyDescent="0.35">
      <c r="A62" s="36" t="s">
        <v>20</v>
      </c>
      <c r="B62" s="13">
        <f>SUM(B63:B68)</f>
        <v>196532</v>
      </c>
      <c r="C62" s="37">
        <f>SUM(C63:C68)</f>
        <v>74157</v>
      </c>
      <c r="D62" s="13">
        <f>SUM(D63:D68)</f>
        <v>17941.82</v>
      </c>
      <c r="E62" s="33">
        <f t="shared" ref="E62:E67" si="10">D62/C62*100</f>
        <v>24.194371401216337</v>
      </c>
      <c r="F62" s="13">
        <f>SUM(F63:F68)</f>
        <v>955.92000000000007</v>
      </c>
      <c r="G62" s="35">
        <f>SUM(G63:G68)</f>
        <v>56215.18</v>
      </c>
    </row>
    <row r="63" spans="1:7" ht="29" x14ac:dyDescent="0.35">
      <c r="A63" s="9" t="s">
        <v>40</v>
      </c>
      <c r="B63" s="25">
        <v>30620</v>
      </c>
      <c r="C63" s="25">
        <v>9620</v>
      </c>
      <c r="D63" s="25">
        <v>2646.2</v>
      </c>
      <c r="E63" s="26">
        <f t="shared" si="10"/>
        <v>27.507276507276508</v>
      </c>
      <c r="F63" s="25">
        <v>664.2</v>
      </c>
      <c r="G63" s="27">
        <f t="shared" ref="G63:G68" si="11">C63-D63</f>
        <v>6973.8</v>
      </c>
    </row>
    <row r="64" spans="1:7" ht="58" x14ac:dyDescent="0.35">
      <c r="A64" s="9" t="s">
        <v>21</v>
      </c>
      <c r="B64" s="25">
        <v>36794</v>
      </c>
      <c r="C64" s="25">
        <v>7544</v>
      </c>
      <c r="D64" s="43">
        <v>68.38</v>
      </c>
      <c r="E64" s="26">
        <f t="shared" si="10"/>
        <v>0.90641569459172844</v>
      </c>
      <c r="F64" s="43">
        <v>0</v>
      </c>
      <c r="G64" s="27">
        <f t="shared" si="11"/>
        <v>7475.62</v>
      </c>
    </row>
    <row r="65" spans="1:7" ht="43.5" x14ac:dyDescent="0.35">
      <c r="A65" s="9" t="s">
        <v>41</v>
      </c>
      <c r="B65" s="25">
        <v>21500</v>
      </c>
      <c r="C65" s="25">
        <v>12750</v>
      </c>
      <c r="D65" s="25">
        <v>7608.28</v>
      </c>
      <c r="E65" s="26">
        <f t="shared" si="10"/>
        <v>59.672784313725494</v>
      </c>
      <c r="F65" s="43">
        <v>0</v>
      </c>
      <c r="G65" s="27">
        <f t="shared" si="11"/>
        <v>5141.72</v>
      </c>
    </row>
    <row r="66" spans="1:7" ht="29" x14ac:dyDescent="0.35">
      <c r="A66" s="9" t="s">
        <v>44</v>
      </c>
      <c r="B66" s="25">
        <v>5758</v>
      </c>
      <c r="C66" s="25">
        <v>2383</v>
      </c>
      <c r="D66" s="25">
        <v>315.12</v>
      </c>
      <c r="E66" s="26">
        <f t="shared" si="10"/>
        <v>13.223667645824591</v>
      </c>
      <c r="F66" s="25">
        <v>155.28</v>
      </c>
      <c r="G66" s="27">
        <f t="shared" si="11"/>
        <v>2067.88</v>
      </c>
    </row>
    <row r="67" spans="1:7" ht="43.5" x14ac:dyDescent="0.35">
      <c r="A67" s="9" t="s">
        <v>45</v>
      </c>
      <c r="B67" s="25">
        <v>65760</v>
      </c>
      <c r="C67" s="25">
        <v>33260</v>
      </c>
      <c r="D67" s="25">
        <v>6963.48</v>
      </c>
      <c r="E67" s="26">
        <f t="shared" si="10"/>
        <v>20.936500300661454</v>
      </c>
      <c r="F67" s="25">
        <v>118.47</v>
      </c>
      <c r="G67" s="27">
        <f t="shared" si="11"/>
        <v>26296.52</v>
      </c>
    </row>
    <row r="68" spans="1:7" x14ac:dyDescent="0.35">
      <c r="A68" s="28" t="s">
        <v>22</v>
      </c>
      <c r="B68" s="29">
        <v>36100</v>
      </c>
      <c r="C68" s="44">
        <v>8600</v>
      </c>
      <c r="D68" s="29">
        <v>340.36</v>
      </c>
      <c r="E68" s="30">
        <v>0</v>
      </c>
      <c r="F68" s="29">
        <v>17.97</v>
      </c>
      <c r="G68" s="31">
        <f t="shared" si="11"/>
        <v>8259.64</v>
      </c>
    </row>
    <row r="69" spans="1:7" x14ac:dyDescent="0.35">
      <c r="A69" s="45"/>
      <c r="B69" s="10"/>
      <c r="C69" s="10"/>
      <c r="D69" s="46"/>
      <c r="E69" s="10"/>
      <c r="F69" s="47"/>
      <c r="G69" s="48"/>
    </row>
    <row r="70" spans="1:7" ht="26.5" x14ac:dyDescent="0.35">
      <c r="A70" s="49" t="s">
        <v>23</v>
      </c>
      <c r="B70" s="13">
        <f>B72+B73+B71</f>
        <v>18073</v>
      </c>
      <c r="C70" s="13">
        <f t="shared" ref="C70:D70" si="12">C72+C73+C71</f>
        <v>4573</v>
      </c>
      <c r="D70" s="13">
        <f t="shared" si="12"/>
        <v>619</v>
      </c>
      <c r="E70" s="13">
        <f t="shared" ref="E70" si="13">E72+E73</f>
        <v>0</v>
      </c>
      <c r="F70" s="13">
        <f>SUM(F71:F73)</f>
        <v>0</v>
      </c>
      <c r="G70" s="35">
        <f>SUM(G71:G73)</f>
        <v>3954</v>
      </c>
    </row>
    <row r="71" spans="1:7" ht="38.5" x14ac:dyDescent="0.35">
      <c r="A71" s="50" t="s">
        <v>46</v>
      </c>
      <c r="B71" s="25">
        <v>1000</v>
      </c>
      <c r="C71" s="43">
        <v>1000</v>
      </c>
      <c r="D71" s="32">
        <v>0</v>
      </c>
      <c r="E71" s="13"/>
      <c r="F71" s="43">
        <v>0</v>
      </c>
      <c r="G71" s="27">
        <f>C71-D71</f>
        <v>1000</v>
      </c>
    </row>
    <row r="72" spans="1:7" ht="26" x14ac:dyDescent="0.35">
      <c r="A72" s="50" t="s">
        <v>24</v>
      </c>
      <c r="B72" s="25">
        <v>7073</v>
      </c>
      <c r="C72" s="43">
        <v>1073</v>
      </c>
      <c r="D72" s="32">
        <v>0</v>
      </c>
      <c r="E72" s="25">
        <v>0</v>
      </c>
      <c r="F72" s="43">
        <v>0</v>
      </c>
      <c r="G72" s="27">
        <f t="shared" ref="G72:G73" si="14">C72-D72</f>
        <v>1073</v>
      </c>
    </row>
    <row r="73" spans="1:7" ht="38.5" x14ac:dyDescent="0.35">
      <c r="A73" s="51" t="s">
        <v>25</v>
      </c>
      <c r="B73" s="29">
        <v>10000</v>
      </c>
      <c r="C73" s="42">
        <v>2500</v>
      </c>
      <c r="D73" s="52">
        <v>619</v>
      </c>
      <c r="E73" s="29">
        <v>0</v>
      </c>
      <c r="F73" s="29">
        <v>0</v>
      </c>
      <c r="G73" s="27">
        <f t="shared" si="14"/>
        <v>1881</v>
      </c>
    </row>
    <row r="74" spans="1:7" x14ac:dyDescent="0.35">
      <c r="A74" s="53"/>
      <c r="B74" s="54"/>
      <c r="C74" s="54"/>
      <c r="D74" s="55"/>
      <c r="E74" s="56"/>
      <c r="F74" s="54"/>
      <c r="G74" s="57"/>
    </row>
    <row r="75" spans="1:7" ht="39.5" x14ac:dyDescent="0.35">
      <c r="A75" s="36" t="s">
        <v>26</v>
      </c>
      <c r="B75" s="13">
        <f>B76+B77</f>
        <v>37000</v>
      </c>
      <c r="C75" s="13">
        <f t="shared" ref="C75:D75" si="15">C76+C77</f>
        <v>3250</v>
      </c>
      <c r="D75" s="13">
        <f t="shared" si="15"/>
        <v>0</v>
      </c>
      <c r="E75" s="58">
        <f>D75/C75*100</f>
        <v>0</v>
      </c>
      <c r="F75" s="13">
        <f>SUM(F76:F77)</f>
        <v>0</v>
      </c>
      <c r="G75" s="35">
        <f>SUM(G76:G77)</f>
        <v>3250</v>
      </c>
    </row>
    <row r="76" spans="1:7" ht="38.5" x14ac:dyDescent="0.35">
      <c r="A76" s="41" t="s">
        <v>27</v>
      </c>
      <c r="B76" s="43">
        <v>32000</v>
      </c>
      <c r="C76" s="43">
        <v>2000</v>
      </c>
      <c r="D76" s="43">
        <v>0</v>
      </c>
      <c r="E76" s="60">
        <f>D76/C76*100</f>
        <v>0</v>
      </c>
      <c r="F76" s="43">
        <v>0</v>
      </c>
      <c r="G76" s="61">
        <f>C76-D76</f>
        <v>2000</v>
      </c>
    </row>
    <row r="77" spans="1:7" ht="26.5" thickBot="1" x14ac:dyDescent="0.4">
      <c r="A77" s="62" t="s">
        <v>28</v>
      </c>
      <c r="B77" s="63">
        <v>5000</v>
      </c>
      <c r="C77" s="64">
        <v>1250</v>
      </c>
      <c r="D77" s="63">
        <v>0</v>
      </c>
      <c r="E77" s="65">
        <v>0</v>
      </c>
      <c r="F77" s="66">
        <v>0</v>
      </c>
      <c r="G77" s="67">
        <f>C77-D77</f>
        <v>1250</v>
      </c>
    </row>
    <row r="79" spans="1:7" ht="15" thickBot="1" x14ac:dyDescent="0.4"/>
    <row r="80" spans="1:7" x14ac:dyDescent="0.35">
      <c r="A80" s="125" t="s">
        <v>30</v>
      </c>
      <c r="B80" s="126"/>
      <c r="C80" s="126"/>
      <c r="D80" s="126"/>
      <c r="E80" s="126"/>
      <c r="F80" s="126"/>
      <c r="G80" s="127"/>
    </row>
    <row r="81" spans="1:9" ht="15" thickBot="1" x14ac:dyDescent="0.4">
      <c r="A81" s="2"/>
      <c r="B81" s="3"/>
      <c r="C81" s="3"/>
      <c r="D81" s="3"/>
      <c r="E81" s="3"/>
      <c r="F81" s="3"/>
      <c r="G81" s="4"/>
    </row>
    <row r="82" spans="1:9" ht="58" x14ac:dyDescent="0.35">
      <c r="A82" s="5" t="s">
        <v>1</v>
      </c>
      <c r="B82" s="6" t="s">
        <v>2</v>
      </c>
      <c r="C82" s="6" t="s">
        <v>3</v>
      </c>
      <c r="D82" s="7" t="s">
        <v>4</v>
      </c>
      <c r="E82" s="7" t="s">
        <v>5</v>
      </c>
      <c r="F82" s="7" t="s">
        <v>6</v>
      </c>
      <c r="G82" s="8" t="s">
        <v>7</v>
      </c>
    </row>
    <row r="83" spans="1:9" x14ac:dyDescent="0.35">
      <c r="A83" s="9"/>
      <c r="B83" s="10"/>
      <c r="C83" s="1"/>
      <c r="D83" s="10"/>
      <c r="E83" s="1"/>
      <c r="F83" s="10"/>
      <c r="G83" s="11"/>
    </row>
    <row r="84" spans="1:9" x14ac:dyDescent="0.35">
      <c r="A84" s="12" t="s">
        <v>8</v>
      </c>
      <c r="B84" s="13">
        <f>B86+B92+B102+B112+B117</f>
        <v>7026710</v>
      </c>
      <c r="C84" s="13">
        <f>C86+C92+C102+C112+C117</f>
        <v>2216347</v>
      </c>
      <c r="D84" s="13">
        <f>D86+D92+D102+D112+D117</f>
        <v>1140023.95</v>
      </c>
      <c r="E84" s="13">
        <f>D84/C84*100</f>
        <v>51.437069646585122</v>
      </c>
      <c r="F84" s="14">
        <f>F86+F92+F102+F112+F117</f>
        <v>147471.03</v>
      </c>
      <c r="G84" s="15">
        <f>G86+G92+G102+G112+G117</f>
        <v>1076323.0499999998</v>
      </c>
    </row>
    <row r="85" spans="1:9" ht="15" thickBot="1" x14ac:dyDescent="0.4">
      <c r="A85" s="16"/>
      <c r="B85" s="17"/>
      <c r="C85" s="3"/>
      <c r="D85" s="17"/>
      <c r="E85" s="18"/>
      <c r="F85" s="17"/>
      <c r="G85" s="19"/>
    </row>
    <row r="86" spans="1:9" ht="26.5" x14ac:dyDescent="0.35">
      <c r="A86" s="69" t="s">
        <v>9</v>
      </c>
      <c r="B86" s="21">
        <f>SUM(B87:B90)</f>
        <v>5531465</v>
      </c>
      <c r="C86" s="21">
        <f>SUM(C87:C90)</f>
        <v>1391836</v>
      </c>
      <c r="D86" s="22">
        <f>SUM(D87:D90)</f>
        <v>770596.83000000007</v>
      </c>
      <c r="E86" s="23">
        <f>D86/C86*100</f>
        <v>55.365490618147547</v>
      </c>
      <c r="F86" s="21">
        <f>SUM(F87:F90)</f>
        <v>90265.340000000011</v>
      </c>
      <c r="G86" s="24">
        <f>SUM(G87:G90)</f>
        <v>621239.16999999993</v>
      </c>
    </row>
    <row r="87" spans="1:9" x14ac:dyDescent="0.35">
      <c r="A87" s="70" t="s">
        <v>31</v>
      </c>
      <c r="B87" s="25">
        <v>4582927</v>
      </c>
      <c r="C87" s="25">
        <v>1145733</v>
      </c>
      <c r="D87" s="25">
        <v>674732.77</v>
      </c>
      <c r="E87" s="26">
        <f>D87/C87*100</f>
        <v>58.890925721786836</v>
      </c>
      <c r="F87" s="25">
        <v>86413.38</v>
      </c>
      <c r="G87" s="27">
        <f>C87-D87</f>
        <v>471000.23</v>
      </c>
      <c r="I87" t="s">
        <v>32</v>
      </c>
    </row>
    <row r="88" spans="1:9" ht="43.5" x14ac:dyDescent="0.35">
      <c r="A88" s="70" t="s">
        <v>33</v>
      </c>
      <c r="B88" s="25">
        <v>105600</v>
      </c>
      <c r="C88" s="25">
        <v>26400</v>
      </c>
      <c r="D88" s="25">
        <v>9600</v>
      </c>
      <c r="E88" s="26">
        <f t="shared" ref="E88:E90" si="16">D88/C88*100</f>
        <v>36.363636363636367</v>
      </c>
      <c r="F88" s="25">
        <v>3851.96</v>
      </c>
      <c r="G88" s="27">
        <f>C88-D88</f>
        <v>16800</v>
      </c>
    </row>
    <row r="89" spans="1:9" x14ac:dyDescent="0.35">
      <c r="A89" s="70" t="s">
        <v>34</v>
      </c>
      <c r="B89" s="25">
        <v>105884</v>
      </c>
      <c r="C89" s="25">
        <v>35261</v>
      </c>
      <c r="D89" s="25">
        <v>31033.25</v>
      </c>
      <c r="E89" s="26">
        <f t="shared" si="16"/>
        <v>88.010124500155982</v>
      </c>
      <c r="F89" s="25">
        <v>0</v>
      </c>
      <c r="G89" s="27">
        <f>C89-D89</f>
        <v>4227.75</v>
      </c>
    </row>
    <row r="90" spans="1:9" ht="72.5" x14ac:dyDescent="0.35">
      <c r="A90" s="71" t="s">
        <v>12</v>
      </c>
      <c r="B90" s="29">
        <v>737054</v>
      </c>
      <c r="C90" s="29">
        <v>184442</v>
      </c>
      <c r="D90" s="29">
        <v>55230.81</v>
      </c>
      <c r="E90" s="30">
        <f t="shared" si="16"/>
        <v>29.944811919194109</v>
      </c>
      <c r="F90" s="29">
        <v>0</v>
      </c>
      <c r="G90" s="31">
        <f>C90-D90</f>
        <v>129211.19</v>
      </c>
    </row>
    <row r="91" spans="1:9" x14ac:dyDescent="0.35">
      <c r="A91" s="70"/>
      <c r="B91" s="25"/>
      <c r="C91" s="32" t="s">
        <v>13</v>
      </c>
      <c r="D91" s="25"/>
      <c r="E91" s="33"/>
      <c r="F91" s="34"/>
      <c r="G91" s="35"/>
    </row>
    <row r="92" spans="1:9" ht="39.5" x14ac:dyDescent="0.35">
      <c r="A92" s="72" t="s">
        <v>14</v>
      </c>
      <c r="B92" s="13">
        <f>SUM(B93:B100)</f>
        <v>1234740</v>
      </c>
      <c r="C92" s="37">
        <f>SUM(C93:C100)</f>
        <v>647631</v>
      </c>
      <c r="D92" s="13">
        <f>SUM(D93:D100)</f>
        <v>327590.63</v>
      </c>
      <c r="E92" s="33">
        <f t="shared" ref="E92:E98" si="17">D92/C92*100</f>
        <v>50.582913727106948</v>
      </c>
      <c r="F92" s="13">
        <f>SUM(F93:F100)</f>
        <v>53580.04</v>
      </c>
      <c r="G92" s="35">
        <f>SUM(G93:G100)</f>
        <v>320040.37</v>
      </c>
    </row>
    <row r="93" spans="1:9" x14ac:dyDescent="0.35">
      <c r="A93" s="70" t="s">
        <v>35</v>
      </c>
      <c r="B93" s="25">
        <v>276956</v>
      </c>
      <c r="C93" s="25">
        <v>91088</v>
      </c>
      <c r="D93" s="25">
        <v>3333.4</v>
      </c>
      <c r="E93" s="26">
        <f>D93/C93*100</f>
        <v>3.6595380291586164</v>
      </c>
      <c r="F93" s="25">
        <v>476.2</v>
      </c>
      <c r="G93" s="27">
        <f>C93-D93</f>
        <v>87754.6</v>
      </c>
    </row>
    <row r="94" spans="1:9" ht="29" x14ac:dyDescent="0.35">
      <c r="A94" s="70" t="s">
        <v>36</v>
      </c>
      <c r="B94" s="25">
        <v>332771</v>
      </c>
      <c r="C94" s="25">
        <v>147780</v>
      </c>
      <c r="D94" s="25">
        <v>67274.539999999994</v>
      </c>
      <c r="E94" s="26">
        <f t="shared" si="17"/>
        <v>45.523440249018812</v>
      </c>
      <c r="F94" s="25">
        <v>22387.19</v>
      </c>
      <c r="G94" s="27">
        <f t="shared" ref="G94:G100" si="18">C94-D94</f>
        <v>80505.460000000006</v>
      </c>
    </row>
    <row r="95" spans="1:9" ht="43.5" x14ac:dyDescent="0.35">
      <c r="A95" s="70" t="s">
        <v>16</v>
      </c>
      <c r="B95" s="25">
        <v>16000</v>
      </c>
      <c r="C95" s="25">
        <v>4750</v>
      </c>
      <c r="D95" s="25">
        <v>0</v>
      </c>
      <c r="E95" s="26">
        <f t="shared" si="17"/>
        <v>0</v>
      </c>
      <c r="F95" s="25">
        <v>0</v>
      </c>
      <c r="G95" s="27">
        <f t="shared" si="18"/>
        <v>4750</v>
      </c>
    </row>
    <row r="96" spans="1:9" x14ac:dyDescent="0.35">
      <c r="A96" s="70" t="s">
        <v>37</v>
      </c>
      <c r="B96" s="25">
        <v>31000</v>
      </c>
      <c r="C96" s="25">
        <v>7750</v>
      </c>
      <c r="D96" s="25">
        <v>504</v>
      </c>
      <c r="E96" s="26">
        <f t="shared" si="17"/>
        <v>6.5032258064516126</v>
      </c>
      <c r="F96" s="38">
        <v>494</v>
      </c>
      <c r="G96" s="27">
        <f t="shared" si="18"/>
        <v>7246</v>
      </c>
    </row>
    <row r="97" spans="1:7" ht="43.5" x14ac:dyDescent="0.35">
      <c r="A97" s="73" t="s">
        <v>38</v>
      </c>
      <c r="B97" s="40">
        <v>31800</v>
      </c>
      <c r="C97" s="40">
        <v>7800</v>
      </c>
      <c r="D97" s="40">
        <v>1332.99</v>
      </c>
      <c r="E97" s="26">
        <f t="shared" si="17"/>
        <v>17.089615384615385</v>
      </c>
      <c r="F97" s="40">
        <v>1242.99</v>
      </c>
      <c r="G97" s="27">
        <f t="shared" si="18"/>
        <v>6467.01</v>
      </c>
    </row>
    <row r="98" spans="1:7" ht="43.5" x14ac:dyDescent="0.35">
      <c r="A98" s="70" t="s">
        <v>39</v>
      </c>
      <c r="B98" s="25">
        <v>301825</v>
      </c>
      <c r="C98" s="25">
        <v>258075</v>
      </c>
      <c r="D98" s="25">
        <v>211674.5</v>
      </c>
      <c r="E98" s="26">
        <f t="shared" si="17"/>
        <v>82.020536665697946</v>
      </c>
      <c r="F98" s="25">
        <v>27603.26</v>
      </c>
      <c r="G98" s="27">
        <f t="shared" si="18"/>
        <v>46400.5</v>
      </c>
    </row>
    <row r="99" spans="1:7" ht="26" x14ac:dyDescent="0.35">
      <c r="A99" s="59" t="s">
        <v>18</v>
      </c>
      <c r="B99" s="25">
        <v>18000</v>
      </c>
      <c r="C99" s="25">
        <v>18000</v>
      </c>
      <c r="D99" s="25">
        <v>0</v>
      </c>
      <c r="E99" s="26">
        <v>0</v>
      </c>
      <c r="F99" s="25">
        <v>0</v>
      </c>
      <c r="G99" s="27">
        <f t="shared" si="18"/>
        <v>18000</v>
      </c>
    </row>
    <row r="100" spans="1:7" ht="58" x14ac:dyDescent="0.35">
      <c r="A100" s="71" t="s">
        <v>19</v>
      </c>
      <c r="B100" s="29">
        <v>226388</v>
      </c>
      <c r="C100" s="29">
        <v>112388</v>
      </c>
      <c r="D100" s="29">
        <v>43471.199999999997</v>
      </c>
      <c r="E100" s="30">
        <f>D100/C100*100</f>
        <v>38.679574331779193</v>
      </c>
      <c r="F100" s="42">
        <v>1376.4</v>
      </c>
      <c r="G100" s="31">
        <f t="shared" si="18"/>
        <v>68916.800000000003</v>
      </c>
    </row>
    <row r="101" spans="1:7" x14ac:dyDescent="0.35">
      <c r="A101" s="70"/>
      <c r="B101" s="25"/>
      <c r="C101" s="25"/>
      <c r="D101" s="25"/>
      <c r="E101" s="33"/>
      <c r="F101" s="34"/>
      <c r="G101" s="27"/>
    </row>
    <row r="102" spans="1:7" ht="26.5" x14ac:dyDescent="0.35">
      <c r="A102" s="72" t="s">
        <v>20</v>
      </c>
      <c r="B102" s="13">
        <f>SUM(B103:B110)</f>
        <v>205432</v>
      </c>
      <c r="C102" s="37">
        <f>SUM(C103:C110)</f>
        <v>125557</v>
      </c>
      <c r="D102" s="13">
        <f>SUM(D103:D110)</f>
        <v>40259.69</v>
      </c>
      <c r="E102" s="33">
        <f t="shared" ref="E102:E109" si="19">D102/C102*100</f>
        <v>32.064870935113134</v>
      </c>
      <c r="F102" s="13">
        <f>SUM(F103:F110)</f>
        <v>3625.6499999999996</v>
      </c>
      <c r="G102" s="35">
        <f>SUM(G103:G110)</f>
        <v>85297.31</v>
      </c>
    </row>
    <row r="103" spans="1:7" ht="29" x14ac:dyDescent="0.35">
      <c r="A103" s="70" t="s">
        <v>40</v>
      </c>
      <c r="B103" s="25">
        <v>30620</v>
      </c>
      <c r="C103" s="25">
        <v>9620</v>
      </c>
      <c r="D103" s="25">
        <v>6446.2</v>
      </c>
      <c r="E103" s="26">
        <f t="shared" si="19"/>
        <v>67.008316008316001</v>
      </c>
      <c r="F103" s="25">
        <v>2053.1999999999998</v>
      </c>
      <c r="G103" s="27">
        <f t="shared" ref="G103:G110" si="20">C103-D103</f>
        <v>3173.8</v>
      </c>
    </row>
    <row r="104" spans="1:7" ht="58" x14ac:dyDescent="0.35">
      <c r="A104" s="70" t="s">
        <v>21</v>
      </c>
      <c r="B104" s="25">
        <v>36894</v>
      </c>
      <c r="C104" s="25">
        <v>7644</v>
      </c>
      <c r="D104" s="43">
        <v>1617</v>
      </c>
      <c r="E104" s="26">
        <f t="shared" si="19"/>
        <v>21.153846153846153</v>
      </c>
      <c r="F104" s="43">
        <v>0</v>
      </c>
      <c r="G104" s="27">
        <f t="shared" si="20"/>
        <v>6027</v>
      </c>
    </row>
    <row r="105" spans="1:7" ht="43.5" x14ac:dyDescent="0.35">
      <c r="A105" s="70" t="s">
        <v>41</v>
      </c>
      <c r="B105" s="25">
        <v>21500</v>
      </c>
      <c r="C105" s="25">
        <v>16500</v>
      </c>
      <c r="D105" s="25">
        <v>8259.8799999999992</v>
      </c>
      <c r="E105" s="26">
        <f t="shared" si="19"/>
        <v>50.059878787878787</v>
      </c>
      <c r="F105" s="43">
        <v>301.95</v>
      </c>
      <c r="G105" s="27">
        <f t="shared" si="20"/>
        <v>8240.1200000000008</v>
      </c>
    </row>
    <row r="106" spans="1:7" ht="38.5" x14ac:dyDescent="0.35">
      <c r="A106" s="59" t="s">
        <v>42</v>
      </c>
      <c r="B106" s="25">
        <v>6000</v>
      </c>
      <c r="C106" s="25">
        <v>6000</v>
      </c>
      <c r="D106" s="25">
        <v>205.47</v>
      </c>
      <c r="E106" s="26">
        <f t="shared" si="19"/>
        <v>3.4244999999999997</v>
      </c>
      <c r="F106" s="43">
        <v>0</v>
      </c>
      <c r="G106" s="27">
        <f t="shared" si="20"/>
        <v>5794.53</v>
      </c>
    </row>
    <row r="107" spans="1:7" ht="38.5" x14ac:dyDescent="0.35">
      <c r="A107" s="59" t="s">
        <v>43</v>
      </c>
      <c r="B107" s="25">
        <v>4000</v>
      </c>
      <c r="C107" s="25">
        <v>4000</v>
      </c>
      <c r="D107" s="25">
        <v>158.79</v>
      </c>
      <c r="E107" s="26">
        <f t="shared" si="19"/>
        <v>3.9697499999999994</v>
      </c>
      <c r="F107" s="43">
        <v>0</v>
      </c>
      <c r="G107" s="27">
        <f t="shared" si="20"/>
        <v>3841.21</v>
      </c>
    </row>
    <row r="108" spans="1:7" ht="29" x14ac:dyDescent="0.35">
      <c r="A108" s="70" t="s">
        <v>44</v>
      </c>
      <c r="B108" s="25">
        <v>5758</v>
      </c>
      <c r="C108" s="25">
        <v>2383</v>
      </c>
      <c r="D108" s="25">
        <v>1573.12</v>
      </c>
      <c r="E108" s="26">
        <f t="shared" si="19"/>
        <v>66.014267729752405</v>
      </c>
      <c r="F108" s="25">
        <v>155.28</v>
      </c>
      <c r="G108" s="27">
        <f t="shared" si="20"/>
        <v>809.88000000000011</v>
      </c>
    </row>
    <row r="109" spans="1:7" ht="43.5" x14ac:dyDescent="0.35">
      <c r="A109" s="70" t="s">
        <v>45</v>
      </c>
      <c r="B109" s="25">
        <v>65760</v>
      </c>
      <c r="C109" s="25">
        <v>58260</v>
      </c>
      <c r="D109" s="25">
        <v>20297.509999999998</v>
      </c>
      <c r="E109" s="26">
        <f t="shared" si="19"/>
        <v>34.83952969447305</v>
      </c>
      <c r="F109" s="25">
        <v>1097.25</v>
      </c>
      <c r="G109" s="27">
        <f t="shared" si="20"/>
        <v>37962.490000000005</v>
      </c>
    </row>
    <row r="110" spans="1:7" x14ac:dyDescent="0.35">
      <c r="A110" s="71" t="s">
        <v>22</v>
      </c>
      <c r="B110" s="29">
        <v>34900</v>
      </c>
      <c r="C110" s="44">
        <v>21150</v>
      </c>
      <c r="D110" s="29">
        <v>1701.72</v>
      </c>
      <c r="E110" s="30">
        <v>0</v>
      </c>
      <c r="F110" s="29">
        <v>17.97</v>
      </c>
      <c r="G110" s="31">
        <f t="shared" si="20"/>
        <v>19448.28</v>
      </c>
    </row>
    <row r="111" spans="1:7" x14ac:dyDescent="0.35">
      <c r="A111" s="74"/>
      <c r="B111" s="10"/>
      <c r="C111" s="10"/>
      <c r="D111" s="46"/>
      <c r="E111" s="10"/>
      <c r="F111" s="47"/>
      <c r="G111" s="48"/>
    </row>
    <row r="112" spans="1:7" ht="26.5" x14ac:dyDescent="0.35">
      <c r="A112" s="75" t="s">
        <v>23</v>
      </c>
      <c r="B112" s="13">
        <f>B113+B114+B115</f>
        <v>18073</v>
      </c>
      <c r="C112" s="13">
        <f t="shared" ref="C112:D112" si="21">C114+C115+C113</f>
        <v>18073</v>
      </c>
      <c r="D112" s="13">
        <f t="shared" si="21"/>
        <v>1576.8</v>
      </c>
      <c r="E112" s="13">
        <f>D112/C112*100</f>
        <v>8.7246168317379507</v>
      </c>
      <c r="F112" s="13">
        <f>SUM(F113:F115)</f>
        <v>0</v>
      </c>
      <c r="G112" s="35">
        <f>SUM(G113:G115)</f>
        <v>16496.2</v>
      </c>
    </row>
    <row r="113" spans="1:7" ht="38.5" x14ac:dyDescent="0.35">
      <c r="A113" s="76" t="s">
        <v>46</v>
      </c>
      <c r="B113" s="25">
        <v>1000</v>
      </c>
      <c r="C113" s="43">
        <v>1000</v>
      </c>
      <c r="D113" s="32">
        <v>520</v>
      </c>
      <c r="E113" s="43">
        <f>D113/C113*100</f>
        <v>52</v>
      </c>
      <c r="F113" s="43">
        <v>0</v>
      </c>
      <c r="G113" s="27">
        <f>C113-D113</f>
        <v>480</v>
      </c>
    </row>
    <row r="114" spans="1:7" ht="26" x14ac:dyDescent="0.35">
      <c r="A114" s="76" t="s">
        <v>24</v>
      </c>
      <c r="B114" s="25">
        <v>7073</v>
      </c>
      <c r="C114" s="43">
        <v>7073</v>
      </c>
      <c r="D114" s="32">
        <v>0</v>
      </c>
      <c r="E114" s="25">
        <f>D114/C114*100</f>
        <v>0</v>
      </c>
      <c r="F114" s="43">
        <v>0</v>
      </c>
      <c r="G114" s="27">
        <f t="shared" ref="G114:G115" si="22">C114-D114</f>
        <v>7073</v>
      </c>
    </row>
    <row r="115" spans="1:7" ht="38.5" x14ac:dyDescent="0.35">
      <c r="A115" s="77" t="s">
        <v>25</v>
      </c>
      <c r="B115" s="29">
        <v>10000</v>
      </c>
      <c r="C115" s="42">
        <v>10000</v>
      </c>
      <c r="D115" s="52">
        <v>1056.8</v>
      </c>
      <c r="E115" s="29">
        <f>D115/C115*100</f>
        <v>10.568</v>
      </c>
      <c r="F115" s="29">
        <v>0</v>
      </c>
      <c r="G115" s="27">
        <f t="shared" si="22"/>
        <v>8943.2000000000007</v>
      </c>
    </row>
    <row r="116" spans="1:7" x14ac:dyDescent="0.35">
      <c r="A116" s="78"/>
      <c r="B116" s="54"/>
      <c r="C116" s="54"/>
      <c r="D116" s="55"/>
      <c r="E116" s="56"/>
      <c r="F116" s="54"/>
      <c r="G116" s="57"/>
    </row>
    <row r="117" spans="1:7" ht="39.5" x14ac:dyDescent="0.35">
      <c r="A117" s="72" t="s">
        <v>26</v>
      </c>
      <c r="B117" s="13">
        <f>B118+B119</f>
        <v>37000</v>
      </c>
      <c r="C117" s="13">
        <f t="shared" ref="C117:D117" si="23">C118+C119</f>
        <v>33250</v>
      </c>
      <c r="D117" s="13">
        <f t="shared" si="23"/>
        <v>0</v>
      </c>
      <c r="E117" s="58">
        <f>D117/C117*100</f>
        <v>0</v>
      </c>
      <c r="F117" s="13">
        <f>SUM(F118:F119)</f>
        <v>0</v>
      </c>
      <c r="G117" s="35">
        <f>SUM(G118:G119)</f>
        <v>33250</v>
      </c>
    </row>
    <row r="118" spans="1:7" ht="38.5" x14ac:dyDescent="0.35">
      <c r="A118" s="59" t="s">
        <v>27</v>
      </c>
      <c r="B118" s="43">
        <v>32000</v>
      </c>
      <c r="C118" s="43">
        <v>32000</v>
      </c>
      <c r="D118" s="43">
        <v>0</v>
      </c>
      <c r="E118" s="60">
        <f>D118/C118*100</f>
        <v>0</v>
      </c>
      <c r="F118" s="43">
        <v>0</v>
      </c>
      <c r="G118" s="61">
        <f>C118-D118</f>
        <v>32000</v>
      </c>
    </row>
    <row r="119" spans="1:7" ht="26.5" thickBot="1" x14ac:dyDescent="0.4">
      <c r="A119" s="79" t="s">
        <v>28</v>
      </c>
      <c r="B119" s="63">
        <v>5000</v>
      </c>
      <c r="C119" s="64">
        <v>1250</v>
      </c>
      <c r="D119" s="63">
        <v>0</v>
      </c>
      <c r="E119" s="65">
        <v>0</v>
      </c>
      <c r="F119" s="66">
        <v>0</v>
      </c>
      <c r="G119" s="67">
        <f>C119-D119</f>
        <v>1250</v>
      </c>
    </row>
    <row r="121" spans="1:7" ht="15" thickBot="1" x14ac:dyDescent="0.4"/>
    <row r="122" spans="1:7" x14ac:dyDescent="0.35">
      <c r="A122" s="125" t="s">
        <v>51</v>
      </c>
      <c r="B122" s="126"/>
      <c r="C122" s="126"/>
      <c r="D122" s="126"/>
      <c r="E122" s="126"/>
      <c r="F122" s="126"/>
      <c r="G122" s="127"/>
    </row>
    <row r="123" spans="1:7" ht="15" thickBot="1" x14ac:dyDescent="0.4">
      <c r="A123" s="80"/>
      <c r="B123" s="3"/>
      <c r="C123" s="3"/>
      <c r="D123" s="3"/>
      <c r="E123" s="3"/>
      <c r="F123" s="3"/>
      <c r="G123" s="4"/>
    </row>
    <row r="124" spans="1:7" ht="58" x14ac:dyDescent="0.35">
      <c r="A124" s="5" t="s">
        <v>1</v>
      </c>
      <c r="B124" s="6" t="s">
        <v>2</v>
      </c>
      <c r="C124" s="6" t="s">
        <v>3</v>
      </c>
      <c r="D124" s="7" t="s">
        <v>4</v>
      </c>
      <c r="E124" s="7" t="s">
        <v>5</v>
      </c>
      <c r="F124" s="7" t="s">
        <v>6</v>
      </c>
      <c r="G124" s="8" t="s">
        <v>7</v>
      </c>
    </row>
    <row r="125" spans="1:7" x14ac:dyDescent="0.35">
      <c r="A125" s="81"/>
      <c r="B125" s="10"/>
      <c r="C125" s="1"/>
      <c r="D125" s="10"/>
      <c r="E125" s="1"/>
      <c r="F125" s="10"/>
      <c r="G125" s="11"/>
    </row>
    <row r="126" spans="1:7" x14ac:dyDescent="0.35">
      <c r="A126" s="82" t="s">
        <v>8</v>
      </c>
      <c r="B126" s="13">
        <f>B128+B134+B144+B154+B159</f>
        <v>7026710</v>
      </c>
      <c r="C126" s="13">
        <f>C128+C134+C144+C154+C159</f>
        <v>2823842</v>
      </c>
      <c r="D126" s="13">
        <f>D128+D134+D144+D154+D159</f>
        <v>2056359.66</v>
      </c>
      <c r="E126" s="13">
        <f>D126/C126*100</f>
        <v>72.821342695519078</v>
      </c>
      <c r="F126" s="14">
        <f>F128+F134+F144+F154+F159</f>
        <v>450808.9</v>
      </c>
      <c r="G126" s="15">
        <f>G128+G134+G144+G154+G159</f>
        <v>767482.34</v>
      </c>
    </row>
    <row r="127" spans="1:7" ht="15" thickBot="1" x14ac:dyDescent="0.4">
      <c r="A127" s="83"/>
      <c r="B127" s="17"/>
      <c r="C127" s="3"/>
      <c r="D127" s="17"/>
      <c r="E127" s="18"/>
      <c r="F127" s="17"/>
      <c r="G127" s="19"/>
    </row>
    <row r="128" spans="1:7" x14ac:dyDescent="0.35">
      <c r="A128" s="84" t="s">
        <v>9</v>
      </c>
      <c r="B128" s="21">
        <f>SUM(B129:B132)</f>
        <v>5531465</v>
      </c>
      <c r="C128" s="21">
        <f>SUM(C129:C132)</f>
        <v>1844961</v>
      </c>
      <c r="D128" s="22">
        <f>SUM(D129:D132)</f>
        <v>1618317.82</v>
      </c>
      <c r="E128" s="23">
        <f>D128/C128*100</f>
        <v>87.715557131017945</v>
      </c>
      <c r="F128" s="21">
        <f>SUM(F129:F132)</f>
        <v>343341.09</v>
      </c>
      <c r="G128" s="24">
        <f>SUM(G129:G132)</f>
        <v>226643.17999999991</v>
      </c>
    </row>
    <row r="129" spans="1:7" x14ac:dyDescent="0.35">
      <c r="A129" s="81" t="s">
        <v>10</v>
      </c>
      <c r="B129" s="25">
        <v>4582927</v>
      </c>
      <c r="C129" s="25">
        <v>1527644</v>
      </c>
      <c r="D129" s="25">
        <v>1382616.87</v>
      </c>
      <c r="E129" s="26">
        <f>D129/C129*100</f>
        <v>90.506483840475923</v>
      </c>
      <c r="F129" s="25">
        <v>220161.82</v>
      </c>
      <c r="G129" s="27">
        <f>C129-D129</f>
        <v>145027.12999999989</v>
      </c>
    </row>
    <row r="130" spans="1:7" x14ac:dyDescent="0.35">
      <c r="A130" s="81" t="s">
        <v>52</v>
      </c>
      <c r="B130" s="25">
        <v>105600</v>
      </c>
      <c r="C130" s="25">
        <v>35200</v>
      </c>
      <c r="D130" s="25">
        <v>25200</v>
      </c>
      <c r="E130" s="26">
        <f t="shared" ref="E130:E132" si="24">D130/C130*100</f>
        <v>71.590909090909093</v>
      </c>
      <c r="F130" s="25">
        <v>1896.08</v>
      </c>
      <c r="G130" s="27">
        <f>C130-D130</f>
        <v>10000</v>
      </c>
    </row>
    <row r="131" spans="1:7" x14ac:dyDescent="0.35">
      <c r="A131" s="81" t="s">
        <v>11</v>
      </c>
      <c r="B131" s="25">
        <v>105884</v>
      </c>
      <c r="C131" s="25">
        <v>35361</v>
      </c>
      <c r="D131" s="25">
        <v>31083.67</v>
      </c>
      <c r="E131" s="26">
        <f t="shared" si="24"/>
        <v>87.903820593309007</v>
      </c>
      <c r="F131" s="25">
        <v>2249.64</v>
      </c>
      <c r="G131" s="27">
        <f>C131-D131</f>
        <v>4277.3300000000017</v>
      </c>
    </row>
    <row r="132" spans="1:7" x14ac:dyDescent="0.35">
      <c r="A132" s="85" t="s">
        <v>12</v>
      </c>
      <c r="B132" s="29">
        <v>737054</v>
      </c>
      <c r="C132" s="29">
        <v>246756</v>
      </c>
      <c r="D132" s="29">
        <v>179417.28</v>
      </c>
      <c r="E132" s="30">
        <f t="shared" si="24"/>
        <v>72.710402178670435</v>
      </c>
      <c r="F132" s="29">
        <v>119033.55</v>
      </c>
      <c r="G132" s="31">
        <f>C132-D132</f>
        <v>67338.720000000001</v>
      </c>
    </row>
    <row r="133" spans="1:7" x14ac:dyDescent="0.35">
      <c r="A133" s="81"/>
      <c r="B133" s="25"/>
      <c r="C133" s="32" t="s">
        <v>13</v>
      </c>
      <c r="D133" s="25"/>
      <c r="E133" s="33"/>
      <c r="F133" s="34"/>
      <c r="G133" s="35"/>
    </row>
    <row r="134" spans="1:7" x14ac:dyDescent="0.35">
      <c r="A134" s="86" t="s">
        <v>14</v>
      </c>
      <c r="B134" s="13">
        <f>SUM(B135:B142)</f>
        <v>1229740</v>
      </c>
      <c r="C134" s="37">
        <f>SUM(C135:C142)</f>
        <v>775376</v>
      </c>
      <c r="D134" s="13">
        <f>SUM(D135:D142)</f>
        <v>388029.19999999995</v>
      </c>
      <c r="E134" s="33">
        <f t="shared" ref="E134:E140" si="25">D134/C134*100</f>
        <v>50.044004457192372</v>
      </c>
      <c r="F134" s="13">
        <f>SUM(F135:F142)</f>
        <v>91210.419999999984</v>
      </c>
      <c r="G134" s="35">
        <f>SUM(G135:G142)</f>
        <v>387346.80000000005</v>
      </c>
    </row>
    <row r="135" spans="1:7" x14ac:dyDescent="0.35">
      <c r="A135" s="81" t="s">
        <v>15</v>
      </c>
      <c r="B135" s="25">
        <v>276956</v>
      </c>
      <c r="C135" s="25">
        <v>121441</v>
      </c>
      <c r="D135" s="25">
        <v>3333.4</v>
      </c>
      <c r="E135" s="26">
        <f>D135/C135*100</f>
        <v>2.744871995454583</v>
      </c>
      <c r="F135" s="25">
        <v>476.2</v>
      </c>
      <c r="G135" s="27">
        <f>C135-D135</f>
        <v>118107.6</v>
      </c>
    </row>
    <row r="136" spans="1:7" x14ac:dyDescent="0.35">
      <c r="A136" s="81" t="s">
        <v>53</v>
      </c>
      <c r="B136" s="25">
        <v>332771</v>
      </c>
      <c r="C136" s="25">
        <v>171172</v>
      </c>
      <c r="D136" s="25">
        <v>75798.28</v>
      </c>
      <c r="E136" s="26">
        <f t="shared" si="25"/>
        <v>44.281938634823454</v>
      </c>
      <c r="F136" s="25">
        <v>44416.58</v>
      </c>
      <c r="G136" s="27">
        <f t="shared" ref="G136:G142" si="26">C136-D136</f>
        <v>95373.72</v>
      </c>
    </row>
    <row r="137" spans="1:7" x14ac:dyDescent="0.35">
      <c r="A137" s="81" t="s">
        <v>16</v>
      </c>
      <c r="B137" s="25">
        <v>16000</v>
      </c>
      <c r="C137" s="25">
        <v>6000</v>
      </c>
      <c r="D137" s="25">
        <v>598.66999999999996</v>
      </c>
      <c r="E137" s="26">
        <f t="shared" si="25"/>
        <v>9.9778333333333329</v>
      </c>
      <c r="F137" s="25">
        <v>0</v>
      </c>
      <c r="G137" s="27">
        <f t="shared" si="26"/>
        <v>5401.33</v>
      </c>
    </row>
    <row r="138" spans="1:7" x14ac:dyDescent="0.35">
      <c r="A138" s="81" t="s">
        <v>17</v>
      </c>
      <c r="B138" s="25">
        <v>31000</v>
      </c>
      <c r="C138" s="25">
        <v>15500</v>
      </c>
      <c r="D138" s="25">
        <v>514</v>
      </c>
      <c r="E138" s="26">
        <f t="shared" si="25"/>
        <v>3.3161290322580648</v>
      </c>
      <c r="F138" s="38">
        <v>514</v>
      </c>
      <c r="G138" s="27">
        <f t="shared" si="26"/>
        <v>14986</v>
      </c>
    </row>
    <row r="139" spans="1:7" x14ac:dyDescent="0.35">
      <c r="A139" s="87" t="s">
        <v>54</v>
      </c>
      <c r="B139" s="40">
        <v>31800</v>
      </c>
      <c r="C139" s="40">
        <v>15800</v>
      </c>
      <c r="D139" s="40">
        <v>1752.99</v>
      </c>
      <c r="E139" s="26">
        <f t="shared" si="25"/>
        <v>11.094873417721519</v>
      </c>
      <c r="F139" s="40">
        <v>1612.99</v>
      </c>
      <c r="G139" s="27">
        <f t="shared" si="26"/>
        <v>14047.01</v>
      </c>
    </row>
    <row r="140" spans="1:7" x14ac:dyDescent="0.35">
      <c r="A140" s="81" t="s">
        <v>55</v>
      </c>
      <c r="B140" s="25">
        <v>301825</v>
      </c>
      <c r="C140" s="25">
        <v>266825</v>
      </c>
      <c r="D140" s="25">
        <v>212570.23999999999</v>
      </c>
      <c r="E140" s="26">
        <f t="shared" si="25"/>
        <v>79.666537993066612</v>
      </c>
      <c r="F140" s="25">
        <v>41797.75</v>
      </c>
      <c r="G140" s="27">
        <f t="shared" si="26"/>
        <v>54254.760000000009</v>
      </c>
    </row>
    <row r="141" spans="1:7" x14ac:dyDescent="0.35">
      <c r="A141" s="88" t="s">
        <v>18</v>
      </c>
      <c r="B141" s="25">
        <v>13000</v>
      </c>
      <c r="C141" s="25">
        <v>13000</v>
      </c>
      <c r="D141" s="25">
        <v>0</v>
      </c>
      <c r="E141" s="26">
        <v>0</v>
      </c>
      <c r="F141" s="25">
        <v>0</v>
      </c>
      <c r="G141" s="27">
        <f t="shared" si="26"/>
        <v>13000</v>
      </c>
    </row>
    <row r="142" spans="1:7" x14ac:dyDescent="0.35">
      <c r="A142" s="85" t="s">
        <v>19</v>
      </c>
      <c r="B142" s="29">
        <v>226388</v>
      </c>
      <c r="C142" s="29">
        <v>165638</v>
      </c>
      <c r="D142" s="29">
        <v>93461.62</v>
      </c>
      <c r="E142" s="30">
        <f>D142/C142*100</f>
        <v>56.425228510365976</v>
      </c>
      <c r="F142" s="42">
        <v>2392.9</v>
      </c>
      <c r="G142" s="31">
        <f t="shared" si="26"/>
        <v>72176.38</v>
      </c>
    </row>
    <row r="143" spans="1:7" x14ac:dyDescent="0.35">
      <c r="A143" s="81"/>
      <c r="B143" s="25"/>
      <c r="C143" s="25"/>
      <c r="D143" s="25"/>
      <c r="E143" s="33"/>
      <c r="F143" s="34"/>
      <c r="G143" s="27"/>
    </row>
    <row r="144" spans="1:7" x14ac:dyDescent="0.35">
      <c r="A144" s="86" t="s">
        <v>20</v>
      </c>
      <c r="B144" s="13">
        <f>SUM(B145:B152)</f>
        <v>210432</v>
      </c>
      <c r="C144" s="37">
        <f>SUM(C145:C152)</f>
        <v>150932</v>
      </c>
      <c r="D144" s="13">
        <f>SUM(D145:D152)</f>
        <v>47791.490000000005</v>
      </c>
      <c r="E144" s="33">
        <f t="shared" ref="E144:E151" si="27">D144/C144*100</f>
        <v>31.664252776084602</v>
      </c>
      <c r="F144" s="13">
        <f>SUM(F145:F152)</f>
        <v>15468.4</v>
      </c>
      <c r="G144" s="35">
        <f>SUM(G145:G152)</f>
        <v>103140.51000000001</v>
      </c>
    </row>
    <row r="145" spans="1:7" x14ac:dyDescent="0.35">
      <c r="A145" s="81" t="s">
        <v>56</v>
      </c>
      <c r="B145" s="25">
        <v>30620</v>
      </c>
      <c r="C145" s="25">
        <v>16620</v>
      </c>
      <c r="D145" s="25">
        <v>10576.2</v>
      </c>
      <c r="E145" s="26">
        <f t="shared" si="27"/>
        <v>63.635379061371843</v>
      </c>
      <c r="F145" s="25">
        <v>2719.2</v>
      </c>
      <c r="G145" s="27">
        <f t="shared" ref="G145:G152" si="28">C145-D145</f>
        <v>6043.7999999999993</v>
      </c>
    </row>
    <row r="146" spans="1:7" x14ac:dyDescent="0.35">
      <c r="A146" s="81" t="s">
        <v>21</v>
      </c>
      <c r="B146" s="25">
        <v>36894</v>
      </c>
      <c r="C146" s="25">
        <v>17394</v>
      </c>
      <c r="D146" s="43">
        <v>2898.28</v>
      </c>
      <c r="E146" s="26">
        <f t="shared" si="27"/>
        <v>16.662527308267219</v>
      </c>
      <c r="F146" s="43">
        <v>684.06</v>
      </c>
      <c r="G146" s="27">
        <f t="shared" si="28"/>
        <v>14495.72</v>
      </c>
    </row>
    <row r="147" spans="1:7" x14ac:dyDescent="0.35">
      <c r="A147" s="81" t="s">
        <v>57</v>
      </c>
      <c r="B147" s="25">
        <v>26500</v>
      </c>
      <c r="C147" s="25">
        <v>22750</v>
      </c>
      <c r="D147" s="25">
        <v>8129.08</v>
      </c>
      <c r="E147" s="26">
        <f t="shared" si="27"/>
        <v>35.732219780219779</v>
      </c>
      <c r="F147" s="43">
        <v>4456.5</v>
      </c>
      <c r="G147" s="27">
        <f t="shared" si="28"/>
        <v>14620.92</v>
      </c>
    </row>
    <row r="148" spans="1:7" x14ac:dyDescent="0.35">
      <c r="A148" s="88" t="s">
        <v>58</v>
      </c>
      <c r="B148" s="25">
        <v>6000</v>
      </c>
      <c r="C148" s="25">
        <v>6000</v>
      </c>
      <c r="D148" s="25">
        <v>2434.9899999999998</v>
      </c>
      <c r="E148" s="26">
        <f t="shared" si="27"/>
        <v>40.583166666666664</v>
      </c>
      <c r="F148" s="43">
        <v>770.29</v>
      </c>
      <c r="G148" s="27">
        <f t="shared" si="28"/>
        <v>3565.01</v>
      </c>
    </row>
    <row r="149" spans="1:7" x14ac:dyDescent="0.35">
      <c r="A149" s="88" t="s">
        <v>59</v>
      </c>
      <c r="B149" s="25">
        <v>4000</v>
      </c>
      <c r="C149" s="25">
        <v>4000</v>
      </c>
      <c r="D149" s="25">
        <v>195.77</v>
      </c>
      <c r="E149" s="26">
        <f t="shared" si="27"/>
        <v>4.8942499999999995</v>
      </c>
      <c r="F149" s="43">
        <v>195.77</v>
      </c>
      <c r="G149" s="27">
        <f t="shared" si="28"/>
        <v>3804.23</v>
      </c>
    </row>
    <row r="150" spans="1:7" x14ac:dyDescent="0.35">
      <c r="A150" s="81" t="s">
        <v>60</v>
      </c>
      <c r="B150" s="25">
        <v>5758</v>
      </c>
      <c r="C150" s="25">
        <v>3508</v>
      </c>
      <c r="D150" s="25">
        <v>1590.82</v>
      </c>
      <c r="E150" s="26">
        <f t="shared" si="27"/>
        <v>45.348346636259976</v>
      </c>
      <c r="F150" s="25">
        <v>1590.82</v>
      </c>
      <c r="G150" s="27">
        <f t="shared" si="28"/>
        <v>1917.18</v>
      </c>
    </row>
    <row r="151" spans="1:7" x14ac:dyDescent="0.35">
      <c r="A151" s="81" t="s">
        <v>61</v>
      </c>
      <c r="B151" s="25">
        <v>65760</v>
      </c>
      <c r="C151" s="25">
        <v>59510</v>
      </c>
      <c r="D151" s="25">
        <v>18748.009999999998</v>
      </c>
      <c r="E151" s="26">
        <f t="shared" si="27"/>
        <v>31.503965720047049</v>
      </c>
      <c r="F151" s="25">
        <v>4425.2700000000004</v>
      </c>
      <c r="G151" s="27">
        <f t="shared" si="28"/>
        <v>40761.990000000005</v>
      </c>
    </row>
    <row r="152" spans="1:7" x14ac:dyDescent="0.35">
      <c r="A152" s="85" t="s">
        <v>22</v>
      </c>
      <c r="B152" s="29">
        <v>34900</v>
      </c>
      <c r="C152" s="44">
        <v>21150</v>
      </c>
      <c r="D152" s="29">
        <v>3218.34</v>
      </c>
      <c r="E152" s="30">
        <v>0</v>
      </c>
      <c r="F152" s="29">
        <v>626.49</v>
      </c>
      <c r="G152" s="31">
        <f t="shared" si="28"/>
        <v>17931.66</v>
      </c>
    </row>
    <row r="153" spans="1:7" x14ac:dyDescent="0.35">
      <c r="A153" s="89"/>
      <c r="B153" s="10"/>
      <c r="C153" s="10"/>
      <c r="D153" s="46"/>
      <c r="E153" s="10"/>
      <c r="F153" s="47"/>
      <c r="G153" s="48"/>
    </row>
    <row r="154" spans="1:7" x14ac:dyDescent="0.35">
      <c r="A154" s="90" t="s">
        <v>23</v>
      </c>
      <c r="B154" s="13">
        <f>B155+B156+B157</f>
        <v>18073</v>
      </c>
      <c r="C154" s="13">
        <f t="shared" ref="C154:D154" si="29">C156+C157+C155</f>
        <v>18073</v>
      </c>
      <c r="D154" s="13">
        <f t="shared" si="29"/>
        <v>2221.15</v>
      </c>
      <c r="E154" s="13">
        <f>D154/C154*100</f>
        <v>12.289879931389367</v>
      </c>
      <c r="F154" s="13">
        <f>SUM(F155:F157)</f>
        <v>788.99</v>
      </c>
      <c r="G154" s="35">
        <f>SUM(G155:G157)</f>
        <v>15851.85</v>
      </c>
    </row>
    <row r="155" spans="1:7" x14ac:dyDescent="0.35">
      <c r="A155" s="91" t="s">
        <v>62</v>
      </c>
      <c r="B155" s="25">
        <v>1000</v>
      </c>
      <c r="C155" s="43">
        <v>1000</v>
      </c>
      <c r="D155" s="32">
        <v>520</v>
      </c>
      <c r="E155" s="43">
        <f>D155/C155*100</f>
        <v>52</v>
      </c>
      <c r="F155" s="43">
        <v>0</v>
      </c>
      <c r="G155" s="27">
        <f>C155-D155</f>
        <v>480</v>
      </c>
    </row>
    <row r="156" spans="1:7" x14ac:dyDescent="0.35">
      <c r="A156" s="91" t="s">
        <v>63</v>
      </c>
      <c r="B156" s="25">
        <v>7073</v>
      </c>
      <c r="C156" s="43">
        <v>7073</v>
      </c>
      <c r="D156" s="32">
        <v>0</v>
      </c>
      <c r="E156" s="25">
        <f>D156/C156*100</f>
        <v>0</v>
      </c>
      <c r="F156" s="43">
        <v>0</v>
      </c>
      <c r="G156" s="27">
        <f t="shared" ref="G156:G157" si="30">C156-D156</f>
        <v>7073</v>
      </c>
    </row>
    <row r="157" spans="1:7" x14ac:dyDescent="0.35">
      <c r="A157" s="92" t="s">
        <v>25</v>
      </c>
      <c r="B157" s="29">
        <v>10000</v>
      </c>
      <c r="C157" s="42">
        <v>10000</v>
      </c>
      <c r="D157" s="52">
        <v>1701.15</v>
      </c>
      <c r="E157" s="29">
        <f>D157/C157*100</f>
        <v>17.011500000000002</v>
      </c>
      <c r="F157" s="29">
        <v>788.99</v>
      </c>
      <c r="G157" s="27">
        <f t="shared" si="30"/>
        <v>8298.85</v>
      </c>
    </row>
    <row r="158" spans="1:7" x14ac:dyDescent="0.35">
      <c r="A158" s="93"/>
      <c r="B158" s="54"/>
      <c r="C158" s="54"/>
      <c r="D158" s="55"/>
      <c r="E158" s="56"/>
      <c r="F158" s="54"/>
      <c r="G158" s="57"/>
    </row>
    <row r="159" spans="1:7" x14ac:dyDescent="0.35">
      <c r="A159" s="86" t="s">
        <v>26</v>
      </c>
      <c r="B159" s="13">
        <f>B160+B161</f>
        <v>37000</v>
      </c>
      <c r="C159" s="13">
        <f t="shared" ref="C159:D159" si="31">C160+C161</f>
        <v>34500</v>
      </c>
      <c r="D159" s="13">
        <f t="shared" si="31"/>
        <v>0</v>
      </c>
      <c r="E159" s="58">
        <f>D159/C159*100</f>
        <v>0</v>
      </c>
      <c r="F159" s="13">
        <f>SUM(F160:F161)</f>
        <v>0</v>
      </c>
      <c r="G159" s="35">
        <f>SUM(G160:G161)</f>
        <v>34500</v>
      </c>
    </row>
    <row r="160" spans="1:7" x14ac:dyDescent="0.35">
      <c r="A160" s="88" t="s">
        <v>27</v>
      </c>
      <c r="B160" s="43">
        <v>32000</v>
      </c>
      <c r="C160" s="43">
        <v>32000</v>
      </c>
      <c r="D160" s="43">
        <v>0</v>
      </c>
      <c r="E160" s="60">
        <f>D160/C160*100</f>
        <v>0</v>
      </c>
      <c r="F160" s="43">
        <v>0</v>
      </c>
      <c r="G160" s="61">
        <f>C160-D160</f>
        <v>32000</v>
      </c>
    </row>
    <row r="161" spans="1:8" ht="15" thickBot="1" x14ac:dyDescent="0.4">
      <c r="A161" s="94" t="s">
        <v>64</v>
      </c>
      <c r="B161" s="63">
        <v>5000</v>
      </c>
      <c r="C161" s="64">
        <v>2500</v>
      </c>
      <c r="D161" s="63">
        <v>0</v>
      </c>
      <c r="E161" s="65">
        <v>0</v>
      </c>
      <c r="F161" s="66">
        <v>0</v>
      </c>
      <c r="G161" s="67">
        <f>C161-D161</f>
        <v>2500</v>
      </c>
    </row>
    <row r="163" spans="1:8" ht="15" thickBot="1" x14ac:dyDescent="0.4"/>
    <row r="164" spans="1:8" x14ac:dyDescent="0.35">
      <c r="A164" s="125" t="s">
        <v>65</v>
      </c>
      <c r="B164" s="126"/>
      <c r="C164" s="126"/>
      <c r="D164" s="126"/>
      <c r="E164" s="126"/>
      <c r="F164" s="126"/>
      <c r="G164" s="126"/>
      <c r="H164" s="127"/>
    </row>
    <row r="165" spans="1:8" ht="15" thickBot="1" x14ac:dyDescent="0.4">
      <c r="A165" s="80"/>
      <c r="B165" s="3"/>
      <c r="C165" s="3"/>
      <c r="D165" s="95"/>
      <c r="E165" s="3"/>
      <c r="F165" s="3"/>
      <c r="G165" s="3"/>
      <c r="H165" s="4"/>
    </row>
    <row r="166" spans="1:8" ht="58" x14ac:dyDescent="0.35">
      <c r="A166" s="5" t="s">
        <v>1</v>
      </c>
      <c r="B166" s="6" t="s">
        <v>2</v>
      </c>
      <c r="C166" s="6" t="s">
        <v>3</v>
      </c>
      <c r="D166" s="96" t="s">
        <v>4</v>
      </c>
      <c r="E166" s="7" t="s">
        <v>5</v>
      </c>
      <c r="F166" s="7" t="s">
        <v>66</v>
      </c>
      <c r="G166" s="97" t="s">
        <v>67</v>
      </c>
      <c r="H166" s="8" t="s">
        <v>68</v>
      </c>
    </row>
    <row r="167" spans="1:8" x14ac:dyDescent="0.35">
      <c r="A167" s="81"/>
      <c r="B167" s="10"/>
      <c r="C167" s="1"/>
      <c r="D167" s="98"/>
      <c r="E167" s="10"/>
      <c r="F167" s="99"/>
      <c r="G167" s="46"/>
      <c r="H167" s="11"/>
    </row>
    <row r="168" spans="1:8" x14ac:dyDescent="0.35">
      <c r="A168" s="82" t="s">
        <v>8</v>
      </c>
      <c r="B168" s="13">
        <f>B170+B176+B185+B195+B201</f>
        <v>7026710</v>
      </c>
      <c r="C168" s="13">
        <f>C170+C176+C185+C195+C201</f>
        <v>3332262</v>
      </c>
      <c r="D168" s="100">
        <f>D170+D176+D185+D195+D201</f>
        <v>2166903.09</v>
      </c>
      <c r="E168" s="13">
        <f>D168/C168*100</f>
        <v>65.027992696852763</v>
      </c>
      <c r="F168" s="101">
        <f>F170+F176+F185+F195+F201</f>
        <v>1885803.41</v>
      </c>
      <c r="G168" s="101">
        <f>G170+G176+G185+G195+G201</f>
        <v>627685.04999999993</v>
      </c>
      <c r="H168" s="15">
        <f>H170+H176+H185+H195+H201</f>
        <v>1165358.9099999999</v>
      </c>
    </row>
    <row r="169" spans="1:8" ht="15" thickBot="1" x14ac:dyDescent="0.4">
      <c r="A169" s="83"/>
      <c r="B169" s="17"/>
      <c r="C169" s="3"/>
      <c r="D169" s="102"/>
      <c r="E169" s="103"/>
      <c r="F169" s="103"/>
      <c r="G169" s="104"/>
      <c r="H169" s="19"/>
    </row>
    <row r="170" spans="1:8" x14ac:dyDescent="0.35">
      <c r="A170" s="84" t="s">
        <v>9</v>
      </c>
      <c r="B170" s="21">
        <f>SUM(B171:B174)</f>
        <v>5537465</v>
      </c>
      <c r="C170" s="21">
        <f>SUM(C171:C174)</f>
        <v>2304386</v>
      </c>
      <c r="D170" s="105">
        <f>SUM(D171:D174)</f>
        <v>1682310.95</v>
      </c>
      <c r="E170" s="106">
        <f>D170/C170*100</f>
        <v>73.004737487556341</v>
      </c>
      <c r="F170" s="21">
        <f>SUM(F171:F174)</f>
        <v>1682310.56</v>
      </c>
      <c r="G170" s="107">
        <f>SUM(G171:G174)</f>
        <v>476018.56999999995</v>
      </c>
      <c r="H170" s="24">
        <f>SUM(H171:H174)</f>
        <v>622075.04999999981</v>
      </c>
    </row>
    <row r="171" spans="1:8" x14ac:dyDescent="0.35">
      <c r="A171" s="81" t="s">
        <v>10</v>
      </c>
      <c r="B171" s="25">
        <v>4582927</v>
      </c>
      <c r="C171" s="25">
        <v>1909555</v>
      </c>
      <c r="D171" s="40">
        <v>1382616.87</v>
      </c>
      <c r="E171" s="60">
        <f>D171/C171*100</f>
        <v>72.405187072380741</v>
      </c>
      <c r="F171" s="43">
        <v>1382616.87</v>
      </c>
      <c r="G171" s="43">
        <v>290789.36</v>
      </c>
      <c r="H171" s="27">
        <f>C171-D171</f>
        <v>526938.12999999989</v>
      </c>
    </row>
    <row r="172" spans="1:8" x14ac:dyDescent="0.35">
      <c r="A172" s="81" t="s">
        <v>52</v>
      </c>
      <c r="B172" s="25">
        <v>105600</v>
      </c>
      <c r="C172" s="25">
        <v>44000</v>
      </c>
      <c r="D172" s="40">
        <v>29600</v>
      </c>
      <c r="E172" s="60">
        <f t="shared" ref="E172:E174" si="32">D172/C172*100</f>
        <v>67.272727272727266</v>
      </c>
      <c r="F172" s="43">
        <v>29600</v>
      </c>
      <c r="G172" s="43">
        <v>3274.55</v>
      </c>
      <c r="H172" s="27">
        <f>C172-D172</f>
        <v>14400</v>
      </c>
    </row>
    <row r="173" spans="1:8" x14ac:dyDescent="0.35">
      <c r="A173" s="81" t="s">
        <v>11</v>
      </c>
      <c r="B173" s="25">
        <v>105884</v>
      </c>
      <c r="C173" s="25">
        <v>35361</v>
      </c>
      <c r="D173" s="40">
        <v>31083.67</v>
      </c>
      <c r="E173" s="60">
        <f t="shared" si="32"/>
        <v>87.903820593309007</v>
      </c>
      <c r="F173" s="43">
        <f>31033.25+50.42</f>
        <v>31083.67</v>
      </c>
      <c r="G173" s="43">
        <v>2249.64</v>
      </c>
      <c r="H173" s="27">
        <f>C173-D173</f>
        <v>4277.3300000000017</v>
      </c>
    </row>
    <row r="174" spans="1:8" x14ac:dyDescent="0.35">
      <c r="A174" s="85" t="s">
        <v>12</v>
      </c>
      <c r="B174" s="29">
        <v>743054</v>
      </c>
      <c r="C174" s="29">
        <v>315470</v>
      </c>
      <c r="D174" s="108">
        <v>239010.41</v>
      </c>
      <c r="E174" s="30">
        <f t="shared" si="32"/>
        <v>75.763277015247084</v>
      </c>
      <c r="F174" s="109">
        <v>239010.02</v>
      </c>
      <c r="G174" s="29">
        <v>179705.02</v>
      </c>
      <c r="H174" s="31">
        <f>C174-D174</f>
        <v>76459.59</v>
      </c>
    </row>
    <row r="175" spans="1:8" x14ac:dyDescent="0.35">
      <c r="A175" s="81"/>
      <c r="B175" s="25"/>
      <c r="C175" s="32" t="s">
        <v>13</v>
      </c>
      <c r="D175" s="40"/>
      <c r="E175" s="58"/>
      <c r="F175" s="33"/>
      <c r="G175" s="34"/>
      <c r="H175" s="35"/>
    </row>
    <row r="176" spans="1:8" x14ac:dyDescent="0.35">
      <c r="A176" s="86" t="s">
        <v>14</v>
      </c>
      <c r="B176" s="13">
        <f>SUM(B177:B183)</f>
        <v>1188740</v>
      </c>
      <c r="C176" s="37">
        <f>SUM(C177:C183)</f>
        <v>789371</v>
      </c>
      <c r="D176" s="110">
        <f>SUM(D177:D183)</f>
        <v>406067.18999999994</v>
      </c>
      <c r="E176" s="58">
        <f t="shared" ref="E176:E182" si="33">D176/C176*100</f>
        <v>51.441868272333281</v>
      </c>
      <c r="F176" s="13">
        <f>SUM(F177:F183)</f>
        <v>149552.44</v>
      </c>
      <c r="G176" s="13">
        <f>SUM(G177:G183)</f>
        <v>129525.30999999998</v>
      </c>
      <c r="H176" s="35">
        <f>SUM(H177:H183)</f>
        <v>383303.80999999994</v>
      </c>
    </row>
    <row r="177" spans="1:8" x14ac:dyDescent="0.35">
      <c r="A177" s="81" t="s">
        <v>15</v>
      </c>
      <c r="B177" s="25">
        <v>218956</v>
      </c>
      <c r="C177" s="25">
        <v>93794</v>
      </c>
      <c r="D177" s="40">
        <v>3333.4</v>
      </c>
      <c r="E177" s="60">
        <f>D177/C177*100</f>
        <v>3.5539586753950152</v>
      </c>
      <c r="F177" s="32">
        <f>476.2</f>
        <v>476.2</v>
      </c>
      <c r="G177" s="25">
        <v>476.2</v>
      </c>
      <c r="H177" s="27">
        <f>C177-D177</f>
        <v>90460.6</v>
      </c>
    </row>
    <row r="178" spans="1:8" x14ac:dyDescent="0.35">
      <c r="A178" s="81" t="s">
        <v>53</v>
      </c>
      <c r="B178" s="25">
        <v>332771</v>
      </c>
      <c r="C178" s="25">
        <v>194564</v>
      </c>
      <c r="D178" s="40">
        <v>87875.37</v>
      </c>
      <c r="E178" s="60">
        <f t="shared" si="33"/>
        <v>45.165277235254209</v>
      </c>
      <c r="F178" s="32">
        <v>56851.17</v>
      </c>
      <c r="G178" s="25">
        <f>56433.24</f>
        <v>56433.24</v>
      </c>
      <c r="H178" s="27">
        <f t="shared" ref="H178:H183" si="34">C178-D178</f>
        <v>106688.63</v>
      </c>
    </row>
    <row r="179" spans="1:8" x14ac:dyDescent="0.35">
      <c r="A179" s="81" t="s">
        <v>16</v>
      </c>
      <c r="B179" s="25">
        <v>16000</v>
      </c>
      <c r="C179" s="25">
        <v>7250</v>
      </c>
      <c r="D179" s="40">
        <v>598.66999999999996</v>
      </c>
      <c r="E179" s="60">
        <f t="shared" si="33"/>
        <v>8.2575172413793094</v>
      </c>
      <c r="F179" s="32">
        <v>0</v>
      </c>
      <c r="G179" s="25">
        <v>0</v>
      </c>
      <c r="H179" s="27">
        <f t="shared" si="34"/>
        <v>6651.33</v>
      </c>
    </row>
    <row r="180" spans="1:8" x14ac:dyDescent="0.35">
      <c r="A180" s="81" t="s">
        <v>17</v>
      </c>
      <c r="B180" s="25">
        <v>31000</v>
      </c>
      <c r="C180" s="25">
        <v>15500</v>
      </c>
      <c r="D180" s="40">
        <v>714</v>
      </c>
      <c r="E180" s="60">
        <f t="shared" si="33"/>
        <v>4.6064516129032258</v>
      </c>
      <c r="F180" s="32">
        <v>714</v>
      </c>
      <c r="G180" s="38">
        <v>671</v>
      </c>
      <c r="H180" s="27">
        <f t="shared" si="34"/>
        <v>14786</v>
      </c>
    </row>
    <row r="181" spans="1:8" x14ac:dyDescent="0.35">
      <c r="A181" s="87" t="s">
        <v>54</v>
      </c>
      <c r="B181" s="40">
        <v>31800</v>
      </c>
      <c r="C181" s="40">
        <v>15800</v>
      </c>
      <c r="D181" s="40">
        <v>3093.89</v>
      </c>
      <c r="E181" s="60">
        <f t="shared" si="33"/>
        <v>19.581582278481012</v>
      </c>
      <c r="F181" s="32">
        <v>2154.9899999999998</v>
      </c>
      <c r="G181" s="40">
        <v>1969.99</v>
      </c>
      <c r="H181" s="27">
        <f t="shared" si="34"/>
        <v>12706.11</v>
      </c>
    </row>
    <row r="182" spans="1:8" x14ac:dyDescent="0.35">
      <c r="A182" s="81" t="s">
        <v>55</v>
      </c>
      <c r="B182" s="25">
        <v>331825</v>
      </c>
      <c r="C182" s="25">
        <v>296825</v>
      </c>
      <c r="D182" s="40">
        <v>213268.83</v>
      </c>
      <c r="E182" s="60">
        <f t="shared" si="33"/>
        <v>71.850022740672102</v>
      </c>
      <c r="F182" s="32">
        <f>82206.86+396.35</f>
        <v>82603.210000000006</v>
      </c>
      <c r="G182" s="25">
        <v>65046.71</v>
      </c>
      <c r="H182" s="27">
        <f t="shared" si="34"/>
        <v>83556.170000000013</v>
      </c>
    </row>
    <row r="183" spans="1:8" x14ac:dyDescent="0.35">
      <c r="A183" s="85" t="s">
        <v>19</v>
      </c>
      <c r="B183" s="29">
        <v>226388</v>
      </c>
      <c r="C183" s="29">
        <v>165638</v>
      </c>
      <c r="D183" s="108">
        <v>97183.03</v>
      </c>
      <c r="E183" s="30">
        <f>D183/C183*100</f>
        <v>58.671941221217352</v>
      </c>
      <c r="F183" s="109">
        <f>5565.64+1187.23</f>
        <v>6752.8700000000008</v>
      </c>
      <c r="G183" s="42">
        <f>3928.19+999.98</f>
        <v>4928.17</v>
      </c>
      <c r="H183" s="31">
        <f t="shared" si="34"/>
        <v>68454.97</v>
      </c>
    </row>
    <row r="184" spans="1:8" x14ac:dyDescent="0.35">
      <c r="A184" s="81"/>
      <c r="B184" s="25"/>
      <c r="C184" s="25"/>
      <c r="D184" s="40"/>
      <c r="E184" s="58"/>
      <c r="F184" s="33"/>
      <c r="G184" s="34"/>
      <c r="H184" s="27"/>
    </row>
    <row r="185" spans="1:8" x14ac:dyDescent="0.35">
      <c r="A185" s="86" t="s">
        <v>20</v>
      </c>
      <c r="B185" s="13">
        <f>SUM(B186:B193)</f>
        <v>252432</v>
      </c>
      <c r="C185" s="37">
        <f>SUM(C186:C193)</f>
        <v>192932</v>
      </c>
      <c r="D185" s="100">
        <f>SUM(D186:D193)</f>
        <v>68263.8</v>
      </c>
      <c r="E185" s="58">
        <f t="shared" ref="E185:E192" si="35">D185/C185*100</f>
        <v>35.382310866004602</v>
      </c>
      <c r="F185" s="37">
        <f>SUM(F186:F193)</f>
        <v>44729.259999999995</v>
      </c>
      <c r="G185" s="13">
        <f>SUM(G186:G193)</f>
        <v>21084.37</v>
      </c>
      <c r="H185" s="35">
        <f>SUM(H186:H193)</f>
        <v>124668.2</v>
      </c>
    </row>
    <row r="186" spans="1:8" x14ac:dyDescent="0.35">
      <c r="A186" s="81" t="s">
        <v>56</v>
      </c>
      <c r="B186" s="25">
        <f>28000+2620</f>
        <v>30620</v>
      </c>
      <c r="C186" s="25">
        <f>14000+2620</f>
        <v>16620</v>
      </c>
      <c r="D186" s="40">
        <f>8774.2+2620</f>
        <v>11394.2</v>
      </c>
      <c r="E186" s="60">
        <f t="shared" si="35"/>
        <v>68.557160048134776</v>
      </c>
      <c r="F186" s="32">
        <f>2620+5414.2</f>
        <v>8034.2</v>
      </c>
      <c r="G186" s="25">
        <f>3294.2+2620</f>
        <v>5914.2</v>
      </c>
      <c r="H186" s="27">
        <f t="shared" ref="H186:H193" si="36">C186-D186</f>
        <v>5225.7999999999993</v>
      </c>
    </row>
    <row r="187" spans="1:8" x14ac:dyDescent="0.35">
      <c r="A187" s="81" t="s">
        <v>21</v>
      </c>
      <c r="B187" s="25">
        <f>33929+965</f>
        <v>34894</v>
      </c>
      <c r="C187" s="25">
        <f>14429+965</f>
        <v>15394</v>
      </c>
      <c r="D187" s="111">
        <f>3316.93+864.56</f>
        <v>4181.49</v>
      </c>
      <c r="E187" s="60">
        <f t="shared" si="35"/>
        <v>27.163115499545277</v>
      </c>
      <c r="F187" s="32">
        <f>1839.69+1408.86+68.38+864.56</f>
        <v>4181.49</v>
      </c>
      <c r="G187" s="43">
        <v>736.88</v>
      </c>
      <c r="H187" s="27">
        <f t="shared" si="36"/>
        <v>11212.51</v>
      </c>
    </row>
    <row r="188" spans="1:8" x14ac:dyDescent="0.35">
      <c r="A188" s="81" t="s">
        <v>57</v>
      </c>
      <c r="B188" s="25">
        <v>30500</v>
      </c>
      <c r="C188" s="25">
        <v>26750</v>
      </c>
      <c r="D188" s="40">
        <v>10265.77</v>
      </c>
      <c r="E188" s="60">
        <f t="shared" si="35"/>
        <v>38.376710280373835</v>
      </c>
      <c r="F188" s="32">
        <v>8149.87</v>
      </c>
      <c r="G188" s="43">
        <v>4582.17</v>
      </c>
      <c r="H188" s="27">
        <f t="shared" si="36"/>
        <v>16484.23</v>
      </c>
    </row>
    <row r="189" spans="1:8" x14ac:dyDescent="0.35">
      <c r="A189" s="88" t="s">
        <v>58</v>
      </c>
      <c r="B189" s="25">
        <v>9000</v>
      </c>
      <c r="C189" s="25">
        <v>9000</v>
      </c>
      <c r="D189" s="40">
        <v>2434.9899999999998</v>
      </c>
      <c r="E189" s="60">
        <f t="shared" si="35"/>
        <v>27.055444444444444</v>
      </c>
      <c r="F189" s="32">
        <v>2434.9899999999998</v>
      </c>
      <c r="G189" s="43">
        <v>2079.79</v>
      </c>
      <c r="H189" s="27">
        <f t="shared" si="36"/>
        <v>6565.01</v>
      </c>
    </row>
    <row r="190" spans="1:8" x14ac:dyDescent="0.35">
      <c r="A190" s="88" t="s">
        <v>59</v>
      </c>
      <c r="B190" s="25">
        <v>4000</v>
      </c>
      <c r="C190" s="25">
        <v>4000</v>
      </c>
      <c r="D190" s="40">
        <v>215.5</v>
      </c>
      <c r="E190" s="60">
        <f t="shared" si="35"/>
        <v>5.3875000000000002</v>
      </c>
      <c r="F190" s="32">
        <v>215.5</v>
      </c>
      <c r="G190" s="43">
        <v>215.5</v>
      </c>
      <c r="H190" s="27">
        <f t="shared" si="36"/>
        <v>3784.5</v>
      </c>
    </row>
    <row r="191" spans="1:8" x14ac:dyDescent="0.35">
      <c r="A191" s="81" t="s">
        <v>60</v>
      </c>
      <c r="B191" s="25">
        <f>7500+1258</f>
        <v>8758</v>
      </c>
      <c r="C191" s="25">
        <f>5250+1258</f>
        <v>6508</v>
      </c>
      <c r="D191" s="40">
        <f>332.82+1258</f>
        <v>1590.82</v>
      </c>
      <c r="E191" s="60">
        <f t="shared" si="35"/>
        <v>24.444068838352795</v>
      </c>
      <c r="F191" s="32">
        <f>332.82+1258</f>
        <v>1590.82</v>
      </c>
      <c r="G191" s="25">
        <v>1590.82</v>
      </c>
      <c r="H191" s="27">
        <f t="shared" si="36"/>
        <v>4917.18</v>
      </c>
    </row>
    <row r="192" spans="1:8" x14ac:dyDescent="0.35">
      <c r="A192" s="81" t="s">
        <v>61</v>
      </c>
      <c r="B192" s="25">
        <v>104760</v>
      </c>
      <c r="C192" s="25">
        <f>98250+260</f>
        <v>98510</v>
      </c>
      <c r="D192" s="40">
        <v>34962.69</v>
      </c>
      <c r="E192" s="60">
        <f t="shared" si="35"/>
        <v>35.491513551923667</v>
      </c>
      <c r="F192" s="32">
        <v>18629.21</v>
      </c>
      <c r="G192" s="25">
        <v>4561.71</v>
      </c>
      <c r="H192" s="27">
        <f t="shared" si="36"/>
        <v>63547.31</v>
      </c>
    </row>
    <row r="193" spans="1:8" x14ac:dyDescent="0.35">
      <c r="A193" s="85" t="s">
        <v>22</v>
      </c>
      <c r="B193" s="29">
        <v>29900</v>
      </c>
      <c r="C193" s="44">
        <f>15150+1000</f>
        <v>16150</v>
      </c>
      <c r="D193" s="108">
        <f>2621.72+596.62</f>
        <v>3218.3399999999997</v>
      </c>
      <c r="E193" s="30">
        <v>0</v>
      </c>
      <c r="F193" s="109">
        <f>1493.18</f>
        <v>1493.18</v>
      </c>
      <c r="G193" s="29">
        <v>1403.3</v>
      </c>
      <c r="H193" s="31">
        <f t="shared" si="36"/>
        <v>12931.66</v>
      </c>
    </row>
    <row r="194" spans="1:8" x14ac:dyDescent="0.35">
      <c r="A194" s="89"/>
      <c r="B194" s="10"/>
      <c r="C194" s="10"/>
      <c r="D194" s="112"/>
      <c r="E194" s="10"/>
      <c r="F194" s="46"/>
      <c r="G194" s="47"/>
      <c r="H194" s="48"/>
    </row>
    <row r="195" spans="1:8" x14ac:dyDescent="0.35">
      <c r="A195" s="90" t="s">
        <v>23</v>
      </c>
      <c r="B195" s="13">
        <f>B196+B198+B199+B197</f>
        <v>18073</v>
      </c>
      <c r="C195" s="13">
        <f t="shared" ref="C195:D195" si="37">C196+C198+C199+C197</f>
        <v>18073</v>
      </c>
      <c r="D195" s="13">
        <f t="shared" si="37"/>
        <v>2221.15</v>
      </c>
      <c r="E195" s="13">
        <f>D195/C195*100</f>
        <v>12.289879931389367</v>
      </c>
      <c r="F195" s="113">
        <f>SUM(F196:F199)</f>
        <v>2221.15</v>
      </c>
      <c r="G195" s="13">
        <f>SUM(G196:G199)</f>
        <v>1056.8</v>
      </c>
      <c r="H195" s="35">
        <f>SUM(H196:H199)</f>
        <v>15851.85</v>
      </c>
    </row>
    <row r="196" spans="1:8" x14ac:dyDescent="0.35">
      <c r="A196" s="91" t="s">
        <v>62</v>
      </c>
      <c r="B196" s="25">
        <v>1000</v>
      </c>
      <c r="C196" s="43">
        <v>1000</v>
      </c>
      <c r="D196" s="114">
        <v>520</v>
      </c>
      <c r="E196" s="43">
        <f>D196/C196*100</f>
        <v>52</v>
      </c>
      <c r="F196" s="115">
        <v>520</v>
      </c>
      <c r="G196" s="43"/>
      <c r="H196" s="27">
        <f>C196-D196</f>
        <v>480</v>
      </c>
    </row>
    <row r="197" spans="1:8" x14ac:dyDescent="0.35">
      <c r="A197" s="91" t="s">
        <v>69</v>
      </c>
      <c r="B197" s="25">
        <v>1000</v>
      </c>
      <c r="C197" s="43">
        <v>1000</v>
      </c>
      <c r="D197" s="114"/>
      <c r="E197" s="43"/>
      <c r="F197" s="115"/>
      <c r="G197" s="43"/>
      <c r="H197" s="27">
        <f>C197-D197</f>
        <v>1000</v>
      </c>
    </row>
    <row r="198" spans="1:8" x14ac:dyDescent="0.35">
      <c r="A198" s="91" t="s">
        <v>63</v>
      </c>
      <c r="B198" s="25">
        <v>6073</v>
      </c>
      <c r="C198" s="43">
        <v>6073</v>
      </c>
      <c r="D198" s="114"/>
      <c r="E198" s="25"/>
      <c r="F198" s="116"/>
      <c r="G198" s="43"/>
      <c r="H198" s="27">
        <f t="shared" ref="H198:H199" si="38">C198-D198</f>
        <v>6073</v>
      </c>
    </row>
    <row r="199" spans="1:8" x14ac:dyDescent="0.35">
      <c r="A199" s="92" t="s">
        <v>25</v>
      </c>
      <c r="B199" s="29">
        <v>10000</v>
      </c>
      <c r="C199" s="42">
        <v>10000</v>
      </c>
      <c r="D199" s="117">
        <v>1701.15</v>
      </c>
      <c r="E199" s="29">
        <f>D199/C199*100</f>
        <v>17.011500000000002</v>
      </c>
      <c r="F199" s="118">
        <v>1701.15</v>
      </c>
      <c r="G199" s="29">
        <v>1056.8</v>
      </c>
      <c r="H199" s="27">
        <f t="shared" si="38"/>
        <v>8298.85</v>
      </c>
    </row>
    <row r="200" spans="1:8" x14ac:dyDescent="0.35">
      <c r="A200" s="93"/>
      <c r="B200" s="54"/>
      <c r="C200" s="54"/>
      <c r="D200" s="119"/>
      <c r="E200" s="56"/>
      <c r="F200" s="120"/>
      <c r="G200" s="54"/>
      <c r="H200" s="57"/>
    </row>
    <row r="201" spans="1:8" x14ac:dyDescent="0.35">
      <c r="A201" s="86" t="s">
        <v>26</v>
      </c>
      <c r="B201" s="13">
        <f>B202+B203</f>
        <v>30000</v>
      </c>
      <c r="C201" s="13">
        <f t="shared" ref="C201:D201" si="39">C202+C203</f>
        <v>27500</v>
      </c>
      <c r="D201" s="100">
        <f t="shared" si="39"/>
        <v>8040</v>
      </c>
      <c r="E201" s="58">
        <f>D201/C201*100</f>
        <v>29.236363636363638</v>
      </c>
      <c r="F201" s="121">
        <f>SUM(F202:F203)</f>
        <v>6990</v>
      </c>
      <c r="G201" s="13">
        <f>SUM(G202:G203)</f>
        <v>0</v>
      </c>
      <c r="H201" s="35">
        <f>SUM(H202:H203)</f>
        <v>19460</v>
      </c>
    </row>
    <row r="202" spans="1:8" x14ac:dyDescent="0.35">
      <c r="A202" s="88" t="s">
        <v>27</v>
      </c>
      <c r="B202" s="43">
        <v>25000</v>
      </c>
      <c r="C202" s="43">
        <v>25000</v>
      </c>
      <c r="D202" s="111">
        <v>8040</v>
      </c>
      <c r="E202" s="60">
        <f>D202/C202*100</f>
        <v>32.159999999999997</v>
      </c>
      <c r="F202" s="122">
        <v>6990</v>
      </c>
      <c r="G202" s="43">
        <v>0</v>
      </c>
      <c r="H202" s="61">
        <f>C202-D202</f>
        <v>16960</v>
      </c>
    </row>
    <row r="203" spans="1:8" ht="15" thickBot="1" x14ac:dyDescent="0.4">
      <c r="A203" s="94" t="s">
        <v>64</v>
      </c>
      <c r="B203" s="63">
        <v>5000</v>
      </c>
      <c r="C203" s="64">
        <v>2500</v>
      </c>
      <c r="D203" s="123">
        <v>0</v>
      </c>
      <c r="E203" s="65">
        <v>0</v>
      </c>
      <c r="F203" s="124">
        <v>0</v>
      </c>
      <c r="G203" s="66">
        <v>0</v>
      </c>
      <c r="H203" s="67">
        <f>C203-D203</f>
        <v>2500</v>
      </c>
    </row>
    <row r="205" spans="1:8" ht="15" thickBot="1" x14ac:dyDescent="0.4"/>
    <row r="206" spans="1:8" x14ac:dyDescent="0.35">
      <c r="A206" s="137" t="s">
        <v>70</v>
      </c>
      <c r="B206" s="138"/>
      <c r="C206" s="138"/>
      <c r="D206" s="138"/>
      <c r="E206" s="138"/>
      <c r="F206" s="138"/>
      <c r="G206" s="138"/>
      <c r="H206" s="139"/>
    </row>
    <row r="207" spans="1:8" ht="15" thickBot="1" x14ac:dyDescent="0.4">
      <c r="A207" s="80"/>
      <c r="B207" s="3"/>
      <c r="C207" s="3"/>
      <c r="D207" s="95"/>
      <c r="E207" s="3"/>
      <c r="F207" s="3"/>
      <c r="G207" s="3"/>
      <c r="H207" s="4"/>
    </row>
    <row r="208" spans="1:8" ht="58" x14ac:dyDescent="0.35">
      <c r="A208" s="5" t="s">
        <v>1</v>
      </c>
      <c r="B208" s="6" t="s">
        <v>2</v>
      </c>
      <c r="C208" s="6" t="s">
        <v>3</v>
      </c>
      <c r="D208" s="96" t="s">
        <v>4</v>
      </c>
      <c r="E208" s="7" t="s">
        <v>5</v>
      </c>
      <c r="F208" s="7" t="s">
        <v>66</v>
      </c>
      <c r="G208" s="97" t="s">
        <v>67</v>
      </c>
      <c r="H208" s="8" t="s">
        <v>68</v>
      </c>
    </row>
    <row r="209" spans="1:8" x14ac:dyDescent="0.35">
      <c r="A209" s="81"/>
      <c r="B209" s="10"/>
      <c r="C209" s="1"/>
      <c r="D209" s="98"/>
      <c r="E209" s="10"/>
      <c r="F209" s="99"/>
      <c r="G209" s="46"/>
      <c r="H209" s="11"/>
    </row>
    <row r="210" spans="1:8" x14ac:dyDescent="0.35">
      <c r="A210" s="82" t="s">
        <v>8</v>
      </c>
      <c r="B210" s="13">
        <f>B212+B218+B227+B237+B243</f>
        <v>6996710</v>
      </c>
      <c r="C210" s="13">
        <f>C212+C218+C227+C237+C243</f>
        <v>3855962</v>
      </c>
      <c r="D210" s="100">
        <f>D212+D218+D227+D237+D243</f>
        <v>2955008.5200000005</v>
      </c>
      <c r="E210" s="13">
        <f>D210/C210*100</f>
        <v>76.63479360014442</v>
      </c>
      <c r="F210" s="101">
        <f>F212+F218+F227+F237+F243</f>
        <v>2676719.84</v>
      </c>
      <c r="G210" s="101">
        <f>G212+G218+G227+G237+G243</f>
        <v>676279.75</v>
      </c>
      <c r="H210" s="15">
        <f>H212+H218+H227+H237+H243</f>
        <v>900953.47999999986</v>
      </c>
    </row>
    <row r="211" spans="1:8" ht="15" thickBot="1" x14ac:dyDescent="0.4">
      <c r="A211" s="83"/>
      <c r="B211" s="17"/>
      <c r="C211" s="3"/>
      <c r="D211" s="102"/>
      <c r="E211" s="103"/>
      <c r="F211" s="103"/>
      <c r="G211" s="104"/>
      <c r="H211" s="19"/>
    </row>
    <row r="212" spans="1:8" x14ac:dyDescent="0.35">
      <c r="A212" s="84" t="s">
        <v>9</v>
      </c>
      <c r="B212" s="21">
        <f>SUM(B213:B216)</f>
        <v>5537465</v>
      </c>
      <c r="C212" s="21">
        <f>SUM(C213:C216)</f>
        <v>2756511</v>
      </c>
      <c r="D212" s="105">
        <f>SUM(D213:D216)</f>
        <v>2413497.0100000002</v>
      </c>
      <c r="E212" s="106">
        <f>D212/C212*100</f>
        <v>87.556226331039497</v>
      </c>
      <c r="F212" s="21">
        <f>SUM(F213:F216)</f>
        <v>2413496.62</v>
      </c>
      <c r="G212" s="107">
        <f>SUM(G213:G216)</f>
        <v>477052.82999999996</v>
      </c>
      <c r="H212" s="24">
        <f>SUM(H213:H216)</f>
        <v>343013.98999999987</v>
      </c>
    </row>
    <row r="213" spans="1:8" x14ac:dyDescent="0.35">
      <c r="A213" s="81" t="s">
        <v>10</v>
      </c>
      <c r="B213" s="25">
        <v>4582041</v>
      </c>
      <c r="C213" s="25">
        <v>2290580</v>
      </c>
      <c r="D213" s="40">
        <v>2100602.9300000002</v>
      </c>
      <c r="E213" s="60">
        <f>D213/C213*100</f>
        <v>91.706158702162782</v>
      </c>
      <c r="F213" s="40">
        <v>2100602.9300000002</v>
      </c>
      <c r="G213" s="43">
        <v>290789.36</v>
      </c>
      <c r="H213" s="27">
        <f>C213-D213</f>
        <v>189977.06999999983</v>
      </c>
    </row>
    <row r="214" spans="1:8" x14ac:dyDescent="0.35">
      <c r="A214" s="81" t="s">
        <v>52</v>
      </c>
      <c r="B214" s="25">
        <v>105600</v>
      </c>
      <c r="C214" s="25">
        <v>52800</v>
      </c>
      <c r="D214" s="40">
        <v>42800</v>
      </c>
      <c r="E214" s="60">
        <f t="shared" ref="E214:E216" si="40">D214/C214*100</f>
        <v>81.060606060606062</v>
      </c>
      <c r="F214" s="43">
        <v>42800</v>
      </c>
      <c r="G214" s="43">
        <v>3274.55</v>
      </c>
      <c r="H214" s="27">
        <f>C214-D214</f>
        <v>10000</v>
      </c>
    </row>
    <row r="215" spans="1:8" x14ac:dyDescent="0.35">
      <c r="A215" s="81" t="s">
        <v>11</v>
      </c>
      <c r="B215" s="25">
        <v>105905</v>
      </c>
      <c r="C215" s="25">
        <v>35382</v>
      </c>
      <c r="D215" s="40">
        <v>31083.67</v>
      </c>
      <c r="E215" s="60">
        <f t="shared" si="40"/>
        <v>87.851647730484416</v>
      </c>
      <c r="F215" s="43">
        <f>31033.25+50.42</f>
        <v>31083.67</v>
      </c>
      <c r="G215" s="43">
        <v>2249.64</v>
      </c>
      <c r="H215" s="27">
        <f>C215-D215</f>
        <v>4298.3300000000017</v>
      </c>
    </row>
    <row r="216" spans="1:8" x14ac:dyDescent="0.35">
      <c r="A216" s="85" t="s">
        <v>12</v>
      </c>
      <c r="B216" s="29">
        <v>743919</v>
      </c>
      <c r="C216" s="29">
        <v>377749</v>
      </c>
      <c r="D216" s="108">
        <v>239010.41</v>
      </c>
      <c r="E216" s="30">
        <f t="shared" si="40"/>
        <v>63.272281329665994</v>
      </c>
      <c r="F216" s="109">
        <v>239010.02</v>
      </c>
      <c r="G216" s="29">
        <v>180739.28</v>
      </c>
      <c r="H216" s="31">
        <f>C216-D216</f>
        <v>138738.59</v>
      </c>
    </row>
    <row r="217" spans="1:8" x14ac:dyDescent="0.35">
      <c r="A217" s="81"/>
      <c r="B217" s="25"/>
      <c r="C217" s="32" t="s">
        <v>13</v>
      </c>
      <c r="D217" s="40"/>
      <c r="E217" s="58"/>
      <c r="F217" s="33"/>
      <c r="G217" s="34"/>
      <c r="H217" s="35"/>
    </row>
    <row r="218" spans="1:8" x14ac:dyDescent="0.35">
      <c r="A218" s="86" t="s">
        <v>14</v>
      </c>
      <c r="B218" s="13">
        <f>SUM(B219:B225)</f>
        <v>1166240</v>
      </c>
      <c r="C218" s="37">
        <f>SUM(C219:C225)</f>
        <v>850196</v>
      </c>
      <c r="D218" s="100">
        <f>SUM(D219:D225)</f>
        <v>426355.76</v>
      </c>
      <c r="E218" s="58">
        <f t="shared" ref="E218:E224" si="41">D218/C218*100</f>
        <v>50.147937652023764</v>
      </c>
      <c r="F218" s="13">
        <f>SUM(F219:F225)</f>
        <v>204323.69</v>
      </c>
      <c r="G218" s="13">
        <f>SUM(G219:G225)</f>
        <v>162803.16999999998</v>
      </c>
      <c r="H218" s="35">
        <f>SUM(H219:H225)</f>
        <v>423840.24</v>
      </c>
    </row>
    <row r="219" spans="1:8" x14ac:dyDescent="0.35">
      <c r="A219" s="81" t="s">
        <v>15</v>
      </c>
      <c r="B219" s="25">
        <v>218956</v>
      </c>
      <c r="C219" s="25">
        <v>124147</v>
      </c>
      <c r="D219" s="40">
        <v>3333.4</v>
      </c>
      <c r="E219" s="60">
        <f>D219/C219*100</f>
        <v>2.6850427316004413</v>
      </c>
      <c r="F219" s="32">
        <f>476.2</f>
        <v>476.2</v>
      </c>
      <c r="G219" s="25">
        <v>476.2</v>
      </c>
      <c r="H219" s="27">
        <f>C219-D219</f>
        <v>120813.6</v>
      </c>
    </row>
    <row r="220" spans="1:8" x14ac:dyDescent="0.35">
      <c r="A220" s="81" t="s">
        <v>53</v>
      </c>
      <c r="B220" s="25">
        <v>332771</v>
      </c>
      <c r="C220" s="25">
        <v>238786</v>
      </c>
      <c r="D220" s="40">
        <v>102842.54</v>
      </c>
      <c r="E220" s="60">
        <f t="shared" si="41"/>
        <v>43.068915263038868</v>
      </c>
      <c r="F220" s="32">
        <v>71818.34</v>
      </c>
      <c r="G220" s="25">
        <v>69453.31</v>
      </c>
      <c r="H220" s="27">
        <f t="shared" ref="H220:H225" si="42">C220-D220</f>
        <v>135943.46000000002</v>
      </c>
    </row>
    <row r="221" spans="1:8" x14ac:dyDescent="0.35">
      <c r="A221" s="81" t="s">
        <v>16</v>
      </c>
      <c r="B221" s="25">
        <v>8700</v>
      </c>
      <c r="C221" s="25">
        <v>8700</v>
      </c>
      <c r="D221" s="40">
        <v>598.66999999999996</v>
      </c>
      <c r="E221" s="60">
        <f t="shared" si="41"/>
        <v>6.8812643678160912</v>
      </c>
      <c r="F221" s="32">
        <v>0</v>
      </c>
      <c r="G221" s="25">
        <v>0</v>
      </c>
      <c r="H221" s="27">
        <f t="shared" si="42"/>
        <v>8101.33</v>
      </c>
    </row>
    <row r="222" spans="1:8" x14ac:dyDescent="0.35">
      <c r="A222" s="81" t="s">
        <v>17</v>
      </c>
      <c r="B222" s="25">
        <v>31000</v>
      </c>
      <c r="C222" s="25">
        <v>15500</v>
      </c>
      <c r="D222" s="40">
        <v>837</v>
      </c>
      <c r="E222" s="60">
        <f t="shared" si="41"/>
        <v>5.4</v>
      </c>
      <c r="F222" s="32">
        <v>837</v>
      </c>
      <c r="G222" s="38">
        <v>827</v>
      </c>
      <c r="H222" s="27">
        <f t="shared" si="42"/>
        <v>14663</v>
      </c>
    </row>
    <row r="223" spans="1:8" x14ac:dyDescent="0.35">
      <c r="A223" s="87" t="s">
        <v>54</v>
      </c>
      <c r="B223" s="40">
        <v>31800</v>
      </c>
      <c r="C223" s="40">
        <v>15800</v>
      </c>
      <c r="D223" s="40">
        <v>3341.59</v>
      </c>
      <c r="E223" s="60">
        <f t="shared" si="41"/>
        <v>21.149303797468356</v>
      </c>
      <c r="F223" s="32">
        <v>3341.59</v>
      </c>
      <c r="G223" s="40">
        <v>3221.59</v>
      </c>
      <c r="H223" s="27">
        <f t="shared" si="42"/>
        <v>12458.41</v>
      </c>
    </row>
    <row r="224" spans="1:8" x14ac:dyDescent="0.35">
      <c r="A224" s="81" t="s">
        <v>55</v>
      </c>
      <c r="B224" s="25">
        <v>301825</v>
      </c>
      <c r="C224" s="25">
        <v>266825</v>
      </c>
      <c r="D224" s="40">
        <v>215687.53</v>
      </c>
      <c r="E224" s="60">
        <f t="shared" si="41"/>
        <v>80.834828070832941</v>
      </c>
      <c r="F224" s="32">
        <v>101797.12</v>
      </c>
      <c r="G224" s="25">
        <v>80783.199999999997</v>
      </c>
      <c r="H224" s="27">
        <f t="shared" si="42"/>
        <v>51137.47</v>
      </c>
    </row>
    <row r="225" spans="1:8" x14ac:dyDescent="0.35">
      <c r="A225" s="85" t="s">
        <v>19</v>
      </c>
      <c r="B225" s="29">
        <v>241188</v>
      </c>
      <c r="C225" s="29">
        <v>180438</v>
      </c>
      <c r="D225" s="108">
        <v>99715.03</v>
      </c>
      <c r="E225" s="30">
        <f>D225/C225*100</f>
        <v>55.26276615790465</v>
      </c>
      <c r="F225" s="109">
        <v>26053.439999999999</v>
      </c>
      <c r="G225" s="42">
        <v>8041.87</v>
      </c>
      <c r="H225" s="31">
        <f t="shared" si="42"/>
        <v>80722.97</v>
      </c>
    </row>
    <row r="226" spans="1:8" x14ac:dyDescent="0.35">
      <c r="A226" s="81"/>
      <c r="B226" s="25"/>
      <c r="C226" s="25"/>
      <c r="D226" s="40"/>
      <c r="E226" s="58"/>
      <c r="F226" s="33"/>
      <c r="G226" s="34"/>
      <c r="H226" s="27"/>
    </row>
    <row r="227" spans="1:8" x14ac:dyDescent="0.35">
      <c r="A227" s="86" t="s">
        <v>20</v>
      </c>
      <c r="B227" s="13">
        <f>SUM(B228:B235)</f>
        <v>256432</v>
      </c>
      <c r="C227" s="37">
        <f>SUM(C228:C235)</f>
        <v>212682</v>
      </c>
      <c r="D227" s="100">
        <f>SUM(D228:D235)</f>
        <v>104834</v>
      </c>
      <c r="E227" s="58">
        <f t="shared" ref="E227:E234" si="43">D227/C227*100</f>
        <v>49.291430398435224</v>
      </c>
      <c r="F227" s="37">
        <f>SUM(F228:F235)</f>
        <v>48577.78</v>
      </c>
      <c r="G227" s="13">
        <f>SUM(G228:G235)</f>
        <v>28376.95</v>
      </c>
      <c r="H227" s="35">
        <f>SUM(H228:H235)</f>
        <v>107848</v>
      </c>
    </row>
    <row r="228" spans="1:8" x14ac:dyDescent="0.35">
      <c r="A228" s="81" t="s">
        <v>56</v>
      </c>
      <c r="B228" s="40">
        <f>28000+2620</f>
        <v>30620</v>
      </c>
      <c r="C228" s="40">
        <v>23620</v>
      </c>
      <c r="D228" s="40">
        <v>11927.2</v>
      </c>
      <c r="E228" s="128">
        <f t="shared" si="43"/>
        <v>50.496189669771383</v>
      </c>
      <c r="F228" s="114">
        <v>8577.2000000000007</v>
      </c>
      <c r="G228" s="40">
        <v>6605.2</v>
      </c>
      <c r="H228" s="27">
        <f t="shared" ref="H228:H235" si="44">C228-D228</f>
        <v>11692.8</v>
      </c>
    </row>
    <row r="229" spans="1:8" x14ac:dyDescent="0.35">
      <c r="A229" s="81" t="s">
        <v>21</v>
      </c>
      <c r="B229" s="40">
        <f>33929+965</f>
        <v>34894</v>
      </c>
      <c r="C229" s="40">
        <v>24144</v>
      </c>
      <c r="D229" s="111">
        <f>3316.93+864.56</f>
        <v>4181.49</v>
      </c>
      <c r="E229" s="128">
        <f t="shared" si="43"/>
        <v>17.318961232604373</v>
      </c>
      <c r="F229" s="111">
        <f>1839.69+1408.86+68.38+864.56</f>
        <v>4181.49</v>
      </c>
      <c r="G229" s="129">
        <v>3248.55</v>
      </c>
      <c r="H229" s="27">
        <f t="shared" si="44"/>
        <v>19962.510000000002</v>
      </c>
    </row>
    <row r="230" spans="1:8" x14ac:dyDescent="0.35">
      <c r="A230" s="81" t="s">
        <v>57</v>
      </c>
      <c r="B230" s="40">
        <v>34500</v>
      </c>
      <c r="C230" s="40">
        <v>30750</v>
      </c>
      <c r="D230" s="40">
        <v>17930.89</v>
      </c>
      <c r="E230" s="128">
        <f t="shared" si="43"/>
        <v>58.311837398373982</v>
      </c>
      <c r="F230" s="111">
        <v>9490.77</v>
      </c>
      <c r="G230" s="129">
        <v>7859.87</v>
      </c>
      <c r="H230" s="27">
        <f t="shared" si="44"/>
        <v>12819.11</v>
      </c>
    </row>
    <row r="231" spans="1:8" x14ac:dyDescent="0.35">
      <c r="A231" s="88" t="s">
        <v>58</v>
      </c>
      <c r="B231" s="40">
        <v>14000</v>
      </c>
      <c r="C231" s="40">
        <v>14000</v>
      </c>
      <c r="D231" s="40">
        <v>4338.49</v>
      </c>
      <c r="E231" s="128">
        <f t="shared" si="43"/>
        <v>30.989214285714283</v>
      </c>
      <c r="F231" s="111">
        <v>2434.9899999999998</v>
      </c>
      <c r="G231" s="114">
        <v>2434.9899999999998</v>
      </c>
      <c r="H231" s="27">
        <f t="shared" si="44"/>
        <v>9661.51</v>
      </c>
    </row>
    <row r="232" spans="1:8" x14ac:dyDescent="0.35">
      <c r="A232" s="88" t="s">
        <v>59</v>
      </c>
      <c r="B232" s="40">
        <v>7000</v>
      </c>
      <c r="C232" s="40">
        <v>7000</v>
      </c>
      <c r="D232" s="40">
        <v>896.3</v>
      </c>
      <c r="E232" s="128">
        <f t="shared" si="43"/>
        <v>12.804285714285712</v>
      </c>
      <c r="F232" s="111">
        <v>263.3</v>
      </c>
      <c r="G232" s="129">
        <v>215.5</v>
      </c>
      <c r="H232" s="27">
        <f t="shared" si="44"/>
        <v>6103.7</v>
      </c>
    </row>
    <row r="233" spans="1:8" x14ac:dyDescent="0.35">
      <c r="A233" s="81" t="s">
        <v>60</v>
      </c>
      <c r="B233" s="40">
        <f>4500+1258</f>
        <v>5758</v>
      </c>
      <c r="C233" s="40">
        <v>3508</v>
      </c>
      <c r="D233" s="40">
        <f>332.82+1258</f>
        <v>1590.82</v>
      </c>
      <c r="E233" s="128">
        <f t="shared" si="43"/>
        <v>45.348346636259976</v>
      </c>
      <c r="F233" s="111">
        <f>332.82+1258</f>
        <v>1590.82</v>
      </c>
      <c r="G233" s="130">
        <v>1590.82</v>
      </c>
      <c r="H233" s="27">
        <f t="shared" si="44"/>
        <v>1917.18</v>
      </c>
    </row>
    <row r="234" spans="1:8" x14ac:dyDescent="0.35">
      <c r="A234" s="81" t="s">
        <v>61</v>
      </c>
      <c r="B234" s="40">
        <v>104760</v>
      </c>
      <c r="C234" s="40">
        <f>98250+260</f>
        <v>98510</v>
      </c>
      <c r="D234" s="40">
        <v>60630.87</v>
      </c>
      <c r="E234" s="128">
        <f t="shared" si="43"/>
        <v>61.547934219876154</v>
      </c>
      <c r="F234" s="114">
        <v>20337.490000000002</v>
      </c>
      <c r="G234" s="40">
        <v>5018.71</v>
      </c>
      <c r="H234" s="27">
        <f t="shared" si="44"/>
        <v>37879.129999999997</v>
      </c>
    </row>
    <row r="235" spans="1:8" x14ac:dyDescent="0.35">
      <c r="A235" s="85" t="s">
        <v>22</v>
      </c>
      <c r="B235" s="108">
        <f>23900+1000</f>
        <v>24900</v>
      </c>
      <c r="C235" s="131">
        <v>11150</v>
      </c>
      <c r="D235" s="108">
        <v>3337.94</v>
      </c>
      <c r="E235" s="132">
        <v>0</v>
      </c>
      <c r="F235" s="133">
        <v>1701.72</v>
      </c>
      <c r="G235" s="108">
        <v>1403.31</v>
      </c>
      <c r="H235" s="31">
        <f t="shared" si="44"/>
        <v>7812.0599999999995</v>
      </c>
    </row>
    <row r="236" spans="1:8" x14ac:dyDescent="0.35">
      <c r="A236" s="89"/>
      <c r="B236" s="10"/>
      <c r="C236" s="10"/>
      <c r="D236" s="112"/>
      <c r="E236" s="10"/>
      <c r="F236" s="46"/>
      <c r="G236" s="47"/>
      <c r="H236" s="48"/>
    </row>
    <row r="237" spans="1:8" x14ac:dyDescent="0.35">
      <c r="A237" s="90" t="s">
        <v>23</v>
      </c>
      <c r="B237" s="13">
        <f>B238+B240+B241+B239</f>
        <v>16573</v>
      </c>
      <c r="C237" s="13">
        <f t="shared" ref="C237:D237" si="45">C238+C240+C241+C239</f>
        <v>16573</v>
      </c>
      <c r="D237" s="13">
        <f t="shared" si="45"/>
        <v>2281.75</v>
      </c>
      <c r="E237" s="13">
        <f>D237/C237*100</f>
        <v>13.767875460085682</v>
      </c>
      <c r="F237" s="113">
        <f>SUM(F238:F241)</f>
        <v>2281.75</v>
      </c>
      <c r="G237" s="13">
        <f>SUM(G238:G241)</f>
        <v>1056.8</v>
      </c>
      <c r="H237" s="35">
        <f>SUM(H238:H241)</f>
        <v>14291.25</v>
      </c>
    </row>
    <row r="238" spans="1:8" x14ac:dyDescent="0.35">
      <c r="A238" s="91" t="s">
        <v>62</v>
      </c>
      <c r="B238" s="25">
        <v>1000</v>
      </c>
      <c r="C238" s="43">
        <v>1000</v>
      </c>
      <c r="D238" s="114">
        <v>520</v>
      </c>
      <c r="E238" s="43">
        <f>D238/C238*100</f>
        <v>52</v>
      </c>
      <c r="F238" s="115">
        <v>520</v>
      </c>
      <c r="G238" s="43">
        <v>0</v>
      </c>
      <c r="H238" s="27">
        <f>C238-D238</f>
        <v>480</v>
      </c>
    </row>
    <row r="239" spans="1:8" x14ac:dyDescent="0.35">
      <c r="A239" s="91" t="s">
        <v>69</v>
      </c>
      <c r="B239" s="25">
        <v>1000</v>
      </c>
      <c r="C239" s="43">
        <v>1000</v>
      </c>
      <c r="D239" s="114">
        <v>60.6</v>
      </c>
      <c r="E239" s="43">
        <f t="shared" ref="E239:E240" si="46">D239/C239*100</f>
        <v>6.0600000000000005</v>
      </c>
      <c r="F239" s="115">
        <v>60.6</v>
      </c>
      <c r="G239" s="43">
        <v>0</v>
      </c>
      <c r="H239" s="27">
        <f>C239-D239</f>
        <v>939.4</v>
      </c>
    </row>
    <row r="240" spans="1:8" x14ac:dyDescent="0.35">
      <c r="A240" s="91" t="s">
        <v>63</v>
      </c>
      <c r="B240" s="25">
        <v>6073</v>
      </c>
      <c r="C240" s="43">
        <v>6073</v>
      </c>
      <c r="D240" s="114">
        <v>0</v>
      </c>
      <c r="E240" s="43">
        <f t="shared" si="46"/>
        <v>0</v>
      </c>
      <c r="F240" s="116">
        <v>0</v>
      </c>
      <c r="G240" s="43">
        <v>0</v>
      </c>
      <c r="H240" s="27">
        <f t="shared" ref="H240:H241" si="47">C240-D240</f>
        <v>6073</v>
      </c>
    </row>
    <row r="241" spans="1:8" x14ac:dyDescent="0.35">
      <c r="A241" s="92" t="s">
        <v>25</v>
      </c>
      <c r="B241" s="29">
        <v>8500</v>
      </c>
      <c r="C241" s="42">
        <v>8500</v>
      </c>
      <c r="D241" s="117">
        <v>1701.15</v>
      </c>
      <c r="E241" s="29">
        <f>D241/C241*100</f>
        <v>20.013529411764708</v>
      </c>
      <c r="F241" s="118">
        <v>1701.15</v>
      </c>
      <c r="G241" s="29">
        <v>1056.8</v>
      </c>
      <c r="H241" s="27">
        <f t="shared" si="47"/>
        <v>6798.85</v>
      </c>
    </row>
    <row r="242" spans="1:8" x14ac:dyDescent="0.35">
      <c r="A242" s="93"/>
      <c r="B242" s="54"/>
      <c r="C242" s="54"/>
      <c r="D242" s="119"/>
      <c r="E242" s="56"/>
      <c r="F242" s="120"/>
      <c r="G242" s="54"/>
      <c r="H242" s="57"/>
    </row>
    <row r="243" spans="1:8" x14ac:dyDescent="0.35">
      <c r="A243" s="86" t="s">
        <v>26</v>
      </c>
      <c r="B243" s="13">
        <f>B244+B245</f>
        <v>20000</v>
      </c>
      <c r="C243" s="13">
        <f t="shared" ref="C243:D243" si="48">C244+C245</f>
        <v>20000</v>
      </c>
      <c r="D243" s="100">
        <f t="shared" si="48"/>
        <v>8040</v>
      </c>
      <c r="E243" s="58">
        <f>D243/C243*100</f>
        <v>40.200000000000003</v>
      </c>
      <c r="F243" s="121">
        <f>SUM(F244:F245)</f>
        <v>8040</v>
      </c>
      <c r="G243" s="13">
        <f>SUM(G244:G245)</f>
        <v>6990</v>
      </c>
      <c r="H243" s="35">
        <f>SUM(H244:H245)</f>
        <v>11960</v>
      </c>
    </row>
    <row r="244" spans="1:8" x14ac:dyDescent="0.35">
      <c r="A244" s="88" t="s">
        <v>27</v>
      </c>
      <c r="B244" s="43">
        <v>20000</v>
      </c>
      <c r="C244" s="43">
        <v>20000</v>
      </c>
      <c r="D244" s="111">
        <v>8040</v>
      </c>
      <c r="E244" s="60">
        <f>D244/C244*100</f>
        <v>40.200000000000003</v>
      </c>
      <c r="F244" s="122">
        <v>8040</v>
      </c>
      <c r="G244" s="43">
        <v>6990</v>
      </c>
      <c r="H244" s="61">
        <f>C244-D244</f>
        <v>11960</v>
      </c>
    </row>
    <row r="245" spans="1:8" ht="15" thickBot="1" x14ac:dyDescent="0.4">
      <c r="A245" s="94" t="s">
        <v>64</v>
      </c>
      <c r="B245" s="63">
        <v>0</v>
      </c>
      <c r="C245" s="64">
        <v>0</v>
      </c>
      <c r="D245" s="123">
        <v>0</v>
      </c>
      <c r="E245" s="65">
        <v>0</v>
      </c>
      <c r="F245" s="124">
        <v>0</v>
      </c>
      <c r="G245" s="66">
        <v>0</v>
      </c>
      <c r="H245" s="67">
        <f>C245-D245</f>
        <v>0</v>
      </c>
    </row>
  </sheetData>
  <protectedRanges>
    <protectedRange sqref="A107:H107" name="Rango10_1_1_1_1_2_1"/>
    <protectedRange sqref="A102:A106 B90:C91 G90:H90 H105:H106 D90:D92 H91 A92:H92" name="Rango3_2_1_1_1_2_1"/>
    <protectedRange sqref="A88:A89" name="Rango2_1_1_1_1_2_1"/>
    <protectedRange sqref="A93:H93" name="Rango4_1_1_1_1_2_1"/>
    <protectedRange sqref="E90:G91" name="Rango3_1_1_1_1_1_2_1"/>
    <protectedRange sqref="B99:G99" name="Rango6_1_1_1_1_2_1"/>
    <protectedRange sqref="A96:A97" name="Rango5_1_1_1_1_2_1"/>
    <protectedRange sqref="H99" name="Rango3_2_1_1_1_2_1_1"/>
  </protectedRanges>
  <mergeCells count="6">
    <mergeCell ref="A40:G40"/>
    <mergeCell ref="A1:G1"/>
    <mergeCell ref="A206:H206"/>
    <mergeCell ref="A80:G80"/>
    <mergeCell ref="A122:G122"/>
    <mergeCell ref="A164:H16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691ED-B19F-4D17-B0F6-F2BF6B886EFD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Solano</dc:creator>
  <cp:lastModifiedBy>Jean Bernal</cp:lastModifiedBy>
  <dcterms:created xsi:type="dcterms:W3CDTF">2018-04-18T19:31:56Z</dcterms:created>
  <dcterms:modified xsi:type="dcterms:W3CDTF">2018-07-06T20:41:38Z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e51bf4c65f5a40cfaf611d0af2279962</vt:lpwstr>
  </property>
</Properties>
</file>