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jbernal\Desktop\Para Datos Abiertos\"/>
    </mc:Choice>
  </mc:AlternateContent>
  <xr:revisionPtr revIDLastSave="0" documentId="13_ncr:1_{B7871381-E245-4552-A1E3-068409099DFE}" xr6:coauthVersionLast="33" xr6:coauthVersionMax="33" xr10:uidLastSave="{00000000-0000-0000-0000-000000000000}"/>
  <bookViews>
    <workbookView xWindow="0" yWindow="600" windowWidth="19200" windowHeight="6940" xr2:uid="{00000000-000D-0000-FFFF-FFFF00000000}"/>
  </bookViews>
  <sheets>
    <sheet name="Hoja1" sheetId="1" r:id="rId1"/>
    <sheet name="ESRI_MAPINFO_SHEET" sheetId="2" state="veryHidden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9" i="1" l="1"/>
  <c r="E229" i="1"/>
  <c r="I229" i="1" s="1"/>
  <c r="H228" i="1"/>
  <c r="H227" i="1" s="1"/>
  <c r="G228" i="1"/>
  <c r="G227" i="1" s="1"/>
  <c r="E228" i="1"/>
  <c r="F228" i="1" s="1"/>
  <c r="D228" i="1"/>
  <c r="I228" i="1" s="1"/>
  <c r="I227" i="1" s="1"/>
  <c r="C228" i="1"/>
  <c r="C227" i="1" s="1"/>
  <c r="I225" i="1"/>
  <c r="I224" i="1" s="1"/>
  <c r="F225" i="1"/>
  <c r="H224" i="1"/>
  <c r="G224" i="1"/>
  <c r="E224" i="1"/>
  <c r="F224" i="1" s="1"/>
  <c r="D224" i="1"/>
  <c r="C224" i="1"/>
  <c r="I222" i="1"/>
  <c r="F222" i="1"/>
  <c r="I221" i="1"/>
  <c r="F221" i="1"/>
  <c r="I220" i="1"/>
  <c r="F220" i="1"/>
  <c r="I219" i="1"/>
  <c r="H218" i="1"/>
  <c r="G218" i="1"/>
  <c r="E218" i="1"/>
  <c r="D218" i="1"/>
  <c r="C218" i="1"/>
  <c r="I216" i="1"/>
  <c r="I215" i="1"/>
  <c r="I213" i="1" s="1"/>
  <c r="F215" i="1"/>
  <c r="I214" i="1"/>
  <c r="F214" i="1"/>
  <c r="H213" i="1"/>
  <c r="G213" i="1"/>
  <c r="E213" i="1"/>
  <c r="D213" i="1"/>
  <c r="C213" i="1"/>
  <c r="I211" i="1"/>
  <c r="F211" i="1"/>
  <c r="I210" i="1"/>
  <c r="F210" i="1"/>
  <c r="I209" i="1"/>
  <c r="F209" i="1"/>
  <c r="H208" i="1"/>
  <c r="G208" i="1"/>
  <c r="E208" i="1"/>
  <c r="F208" i="1" s="1"/>
  <c r="D208" i="1"/>
  <c r="C208" i="1"/>
  <c r="I206" i="1"/>
  <c r="I205" i="1"/>
  <c r="G205" i="1"/>
  <c r="E205" i="1"/>
  <c r="D205" i="1"/>
  <c r="C205" i="1"/>
  <c r="I203" i="1"/>
  <c r="F203" i="1"/>
  <c r="I202" i="1"/>
  <c r="I201" i="1" s="1"/>
  <c r="F202" i="1"/>
  <c r="H201" i="1"/>
  <c r="G201" i="1"/>
  <c r="E201" i="1"/>
  <c r="F201" i="1" s="1"/>
  <c r="D201" i="1"/>
  <c r="C201" i="1"/>
  <c r="I199" i="1"/>
  <c r="F199" i="1"/>
  <c r="I198" i="1"/>
  <c r="F198" i="1"/>
  <c r="I197" i="1"/>
  <c r="F197" i="1"/>
  <c r="I196" i="1"/>
  <c r="F196" i="1"/>
  <c r="I195" i="1"/>
  <c r="F195" i="1"/>
  <c r="I194" i="1"/>
  <c r="F194" i="1"/>
  <c r="I193" i="1"/>
  <c r="F193" i="1"/>
  <c r="H192" i="1"/>
  <c r="G192" i="1"/>
  <c r="E192" i="1"/>
  <c r="D192" i="1"/>
  <c r="C192" i="1"/>
  <c r="H183" i="1"/>
  <c r="F183" i="1"/>
  <c r="G182" i="1"/>
  <c r="G181" i="1" s="1"/>
  <c r="E182" i="1"/>
  <c r="F182" i="1" s="1"/>
  <c r="D182" i="1"/>
  <c r="H182" i="1" s="1"/>
  <c r="H181" i="1" s="1"/>
  <c r="C182" i="1"/>
  <c r="C181" i="1" s="1"/>
  <c r="H179" i="1"/>
  <c r="F179" i="1"/>
  <c r="H178" i="1"/>
  <c r="G178" i="1"/>
  <c r="E178" i="1"/>
  <c r="D178" i="1"/>
  <c r="C178" i="1"/>
  <c r="H176" i="1"/>
  <c r="F176" i="1"/>
  <c r="H175" i="1"/>
  <c r="F175" i="1"/>
  <c r="H174" i="1"/>
  <c r="F174" i="1"/>
  <c r="H173" i="1"/>
  <c r="G172" i="1"/>
  <c r="E172" i="1"/>
  <c r="D172" i="1"/>
  <c r="C172" i="1"/>
  <c r="H170" i="1"/>
  <c r="F170" i="1"/>
  <c r="H169" i="1"/>
  <c r="F169" i="1"/>
  <c r="H168" i="1"/>
  <c r="F168" i="1"/>
  <c r="G167" i="1"/>
  <c r="E167" i="1"/>
  <c r="D167" i="1"/>
  <c r="C167" i="1"/>
  <c r="H165" i="1"/>
  <c r="F165" i="1"/>
  <c r="H164" i="1"/>
  <c r="F164" i="1"/>
  <c r="H163" i="1"/>
  <c r="F163" i="1"/>
  <c r="G162" i="1"/>
  <c r="E162" i="1"/>
  <c r="D162" i="1"/>
  <c r="C162" i="1"/>
  <c r="H160" i="1"/>
  <c r="H159" i="1" s="1"/>
  <c r="E159" i="1"/>
  <c r="D159" i="1"/>
  <c r="C159" i="1"/>
  <c r="H157" i="1"/>
  <c r="F157" i="1"/>
  <c r="H156" i="1"/>
  <c r="F156" i="1"/>
  <c r="G155" i="1"/>
  <c r="E155" i="1"/>
  <c r="D155" i="1"/>
  <c r="C155" i="1"/>
  <c r="H153" i="1"/>
  <c r="F153" i="1"/>
  <c r="H152" i="1"/>
  <c r="F152" i="1"/>
  <c r="H151" i="1"/>
  <c r="F151" i="1"/>
  <c r="H150" i="1"/>
  <c r="F150" i="1"/>
  <c r="H149" i="1"/>
  <c r="F149" i="1"/>
  <c r="H148" i="1"/>
  <c r="F148" i="1"/>
  <c r="H147" i="1"/>
  <c r="F147" i="1"/>
  <c r="G146" i="1"/>
  <c r="E146" i="1"/>
  <c r="D146" i="1"/>
  <c r="C146" i="1"/>
  <c r="F192" i="1" l="1"/>
  <c r="I192" i="1"/>
  <c r="F218" i="1"/>
  <c r="I208" i="1"/>
  <c r="I218" i="1"/>
  <c r="E181" i="1"/>
  <c r="H190" i="1"/>
  <c r="F213" i="1"/>
  <c r="E227" i="1"/>
  <c r="G190" i="1"/>
  <c r="C190" i="1"/>
  <c r="F227" i="1"/>
  <c r="F229" i="1"/>
  <c r="E190" i="1"/>
  <c r="D227" i="1"/>
  <c r="D190" i="1" s="1"/>
  <c r="F167" i="1"/>
  <c r="H155" i="1"/>
  <c r="H162" i="1"/>
  <c r="F172" i="1"/>
  <c r="D181" i="1"/>
  <c r="F181" i="1" s="1"/>
  <c r="H146" i="1"/>
  <c r="F162" i="1"/>
  <c r="F155" i="1"/>
  <c r="E144" i="1"/>
  <c r="C144" i="1"/>
  <c r="G144" i="1"/>
  <c r="H172" i="1"/>
  <c r="F178" i="1"/>
  <c r="H167" i="1"/>
  <c r="F146" i="1"/>
  <c r="H137" i="1"/>
  <c r="F137" i="1"/>
  <c r="G136" i="1"/>
  <c r="G135" i="1" s="1"/>
  <c r="E136" i="1"/>
  <c r="D136" i="1"/>
  <c r="D135" i="1" s="1"/>
  <c r="C136" i="1"/>
  <c r="C135" i="1" s="1"/>
  <c r="H133" i="1"/>
  <c r="H132" i="1" s="1"/>
  <c r="F133" i="1"/>
  <c r="G132" i="1"/>
  <c r="E132" i="1"/>
  <c r="D132" i="1"/>
  <c r="C132" i="1"/>
  <c r="H130" i="1"/>
  <c r="F130" i="1"/>
  <c r="H129" i="1"/>
  <c r="F129" i="1"/>
  <c r="H128" i="1"/>
  <c r="F128" i="1"/>
  <c r="H127" i="1"/>
  <c r="G126" i="1"/>
  <c r="E126" i="1"/>
  <c r="D126" i="1"/>
  <c r="C126" i="1"/>
  <c r="H124" i="1"/>
  <c r="H123" i="1"/>
  <c r="H122" i="1"/>
  <c r="F122" i="1"/>
  <c r="G121" i="1"/>
  <c r="E121" i="1"/>
  <c r="D121" i="1"/>
  <c r="C121" i="1"/>
  <c r="H119" i="1"/>
  <c r="H118" i="1"/>
  <c r="F118" i="1"/>
  <c r="H117" i="1"/>
  <c r="F117" i="1"/>
  <c r="G116" i="1"/>
  <c r="E116" i="1"/>
  <c r="D116" i="1"/>
  <c r="C116" i="1"/>
  <c r="H114" i="1"/>
  <c r="H113" i="1" s="1"/>
  <c r="E113" i="1"/>
  <c r="D113" i="1"/>
  <c r="C113" i="1"/>
  <c r="H111" i="1"/>
  <c r="F111" i="1"/>
  <c r="H110" i="1"/>
  <c r="G109" i="1"/>
  <c r="E109" i="1"/>
  <c r="D109" i="1"/>
  <c r="C109" i="1"/>
  <c r="H107" i="1"/>
  <c r="F107" i="1"/>
  <c r="H106" i="1"/>
  <c r="H105" i="1"/>
  <c r="H104" i="1"/>
  <c r="H103" i="1"/>
  <c r="H102" i="1"/>
  <c r="H101" i="1"/>
  <c r="G100" i="1"/>
  <c r="E100" i="1"/>
  <c r="D100" i="1"/>
  <c r="C100" i="1"/>
  <c r="H91" i="1"/>
  <c r="F91" i="1"/>
  <c r="H90" i="1"/>
  <c r="F90" i="1"/>
  <c r="G89" i="1"/>
  <c r="E89" i="1"/>
  <c r="D89" i="1"/>
  <c r="C89" i="1"/>
  <c r="H87" i="1"/>
  <c r="H86" i="1" s="1"/>
  <c r="F87" i="1"/>
  <c r="G86" i="1"/>
  <c r="E86" i="1"/>
  <c r="D86" i="1"/>
  <c r="C86" i="1"/>
  <c r="H84" i="1"/>
  <c r="F84" i="1"/>
  <c r="H83" i="1"/>
  <c r="F83" i="1"/>
  <c r="H82" i="1"/>
  <c r="F82" i="1"/>
  <c r="H81" i="1"/>
  <c r="G80" i="1"/>
  <c r="E80" i="1"/>
  <c r="D80" i="1"/>
  <c r="C80" i="1"/>
  <c r="H78" i="1"/>
  <c r="H77" i="1"/>
  <c r="H76" i="1"/>
  <c r="F76" i="1"/>
  <c r="G75" i="1"/>
  <c r="E75" i="1"/>
  <c r="D75" i="1"/>
  <c r="C75" i="1"/>
  <c r="H73" i="1"/>
  <c r="H72" i="1"/>
  <c r="F72" i="1"/>
  <c r="H71" i="1"/>
  <c r="F71" i="1"/>
  <c r="G70" i="1"/>
  <c r="E70" i="1"/>
  <c r="D70" i="1"/>
  <c r="C70" i="1"/>
  <c r="H68" i="1"/>
  <c r="H67" i="1" s="1"/>
  <c r="E67" i="1"/>
  <c r="D67" i="1"/>
  <c r="C67" i="1"/>
  <c r="H65" i="1"/>
  <c r="F65" i="1"/>
  <c r="H64" i="1"/>
  <c r="G63" i="1"/>
  <c r="E63" i="1"/>
  <c r="D63" i="1"/>
  <c r="C63" i="1"/>
  <c r="H61" i="1"/>
  <c r="F61" i="1"/>
  <c r="H60" i="1"/>
  <c r="H59" i="1"/>
  <c r="H58" i="1"/>
  <c r="H57" i="1"/>
  <c r="H56" i="1"/>
  <c r="H55" i="1"/>
  <c r="G54" i="1"/>
  <c r="E54" i="1"/>
  <c r="D54" i="1"/>
  <c r="C54" i="1"/>
  <c r="H44" i="1"/>
  <c r="H43" i="1" s="1"/>
  <c r="G43" i="1"/>
  <c r="E43" i="1"/>
  <c r="D43" i="1"/>
  <c r="C43" i="1"/>
  <c r="H41" i="1"/>
  <c r="H40" i="1" s="1"/>
  <c r="G40" i="1"/>
  <c r="E40" i="1"/>
  <c r="D40" i="1"/>
  <c r="C40" i="1"/>
  <c r="H38" i="1"/>
  <c r="F38" i="1"/>
  <c r="H37" i="1"/>
  <c r="F37" i="1"/>
  <c r="H36" i="1"/>
  <c r="F36" i="1"/>
  <c r="H35" i="1"/>
  <c r="G34" i="1"/>
  <c r="E34" i="1"/>
  <c r="D34" i="1"/>
  <c r="F34" i="1" s="1"/>
  <c r="C34" i="1"/>
  <c r="H32" i="1"/>
  <c r="H31" i="1"/>
  <c r="H30" i="1"/>
  <c r="F30" i="1"/>
  <c r="G29" i="1"/>
  <c r="E29" i="1"/>
  <c r="D29" i="1"/>
  <c r="C29" i="1"/>
  <c r="H27" i="1"/>
  <c r="H26" i="1"/>
  <c r="F26" i="1"/>
  <c r="H25" i="1"/>
  <c r="F25" i="1"/>
  <c r="G24" i="1"/>
  <c r="E24" i="1"/>
  <c r="D24" i="1"/>
  <c r="C24" i="1"/>
  <c r="H22" i="1"/>
  <c r="H21" i="1" s="1"/>
  <c r="E21" i="1"/>
  <c r="D21" i="1"/>
  <c r="C21" i="1"/>
  <c r="H19" i="1"/>
  <c r="F19" i="1"/>
  <c r="H18" i="1"/>
  <c r="G17" i="1"/>
  <c r="E17" i="1"/>
  <c r="D17" i="1"/>
  <c r="C17" i="1"/>
  <c r="H15" i="1"/>
  <c r="F15" i="1"/>
  <c r="H14" i="1"/>
  <c r="H13" i="1"/>
  <c r="H12" i="1"/>
  <c r="H11" i="1"/>
  <c r="H10" i="1"/>
  <c r="H9" i="1"/>
  <c r="G8" i="1"/>
  <c r="E8" i="1"/>
  <c r="D8" i="1"/>
  <c r="C8" i="1"/>
  <c r="I190" i="1" l="1"/>
  <c r="D144" i="1"/>
  <c r="F144" i="1" s="1"/>
  <c r="H144" i="1"/>
  <c r="F190" i="1"/>
  <c r="H100" i="1"/>
  <c r="F116" i="1"/>
  <c r="C52" i="1"/>
  <c r="F126" i="1"/>
  <c r="D6" i="1"/>
  <c r="H80" i="1"/>
  <c r="F86" i="1"/>
  <c r="H126" i="1"/>
  <c r="F136" i="1"/>
  <c r="G52" i="1"/>
  <c r="F29" i="1"/>
  <c r="F89" i="1"/>
  <c r="F100" i="1"/>
  <c r="F121" i="1"/>
  <c r="F132" i="1"/>
  <c r="G6" i="1"/>
  <c r="G98" i="1"/>
  <c r="H121" i="1"/>
  <c r="C6" i="1"/>
  <c r="H17" i="1"/>
  <c r="H34" i="1"/>
  <c r="E52" i="1"/>
  <c r="F63" i="1"/>
  <c r="F75" i="1"/>
  <c r="H109" i="1"/>
  <c r="H116" i="1"/>
  <c r="E6" i="1"/>
  <c r="F17" i="1"/>
  <c r="F24" i="1"/>
  <c r="H63" i="1"/>
  <c r="F70" i="1"/>
  <c r="F109" i="1"/>
  <c r="E135" i="1"/>
  <c r="F135" i="1" s="1"/>
  <c r="H29" i="1"/>
  <c r="H54" i="1"/>
  <c r="H75" i="1"/>
  <c r="H89" i="1"/>
  <c r="C98" i="1"/>
  <c r="H8" i="1"/>
  <c r="H24" i="1"/>
  <c r="D52" i="1"/>
  <c r="H70" i="1"/>
  <c r="F80" i="1"/>
  <c r="D98" i="1"/>
  <c r="H136" i="1"/>
  <c r="H135" i="1" s="1"/>
  <c r="F8" i="1"/>
  <c r="F54" i="1"/>
  <c r="F6" i="1" l="1"/>
  <c r="H98" i="1"/>
  <c r="F52" i="1"/>
  <c r="H6" i="1"/>
  <c r="E98" i="1"/>
  <c r="F98" i="1" s="1"/>
  <c r="H52" i="1"/>
</calcChain>
</file>

<file path=xl/sharedStrings.xml><?xml version="1.0" encoding="utf-8"?>
<sst xmlns="http://schemas.openxmlformats.org/spreadsheetml/2006/main" count="326" uniqueCount="70">
  <si>
    <t>Partida</t>
  </si>
  <si>
    <t>Programas y Proyectos de Inversión</t>
  </si>
  <si>
    <t>Presupuesto Ley Modificado               1</t>
  </si>
  <si>
    <t>Asignado a la Fecha                 2</t>
  </si>
  <si>
    <t>Ejecutado a la Fecha                 3</t>
  </si>
  <si>
    <t>% de Ejecución          4 = (3/2 * 100)</t>
  </si>
  <si>
    <t>Pagado                        5</t>
  </si>
  <si>
    <t>Saldo a  la Fecha                6 = 2-3</t>
  </si>
  <si>
    <t>1.32.1</t>
  </si>
  <si>
    <t>TOTAL</t>
  </si>
  <si>
    <t>Investigación Científica</t>
  </si>
  <si>
    <t>1.32.1.1.703.01.06</t>
  </si>
  <si>
    <t>INDICASAT</t>
  </si>
  <si>
    <t>1.32.1.1.703.01.09</t>
  </si>
  <si>
    <t>Apoyo y Promo. de Actividades de Inv.</t>
  </si>
  <si>
    <t>1.32.1.1.703.01.10</t>
  </si>
  <si>
    <t>Const. Estación Científica en el Parque</t>
  </si>
  <si>
    <t>1.32.1.1.703.01.11</t>
  </si>
  <si>
    <t>Ampliación investigación científica</t>
  </si>
  <si>
    <t>1.32.1.1.703.01.12</t>
  </si>
  <si>
    <t>Insercion de Talento Especializado</t>
  </si>
  <si>
    <t>1.32.1.1.703.01.13</t>
  </si>
  <si>
    <t>Plataforma de Acceso a Bibliografico Cient.</t>
  </si>
  <si>
    <t>1.32.1.1.703.01.14</t>
  </si>
  <si>
    <t>Sistema Nacional de Investigación</t>
  </si>
  <si>
    <t>Obras, Remodelaciones y Equipa.</t>
  </si>
  <si>
    <t>1.32.1.1.703.02.12</t>
  </si>
  <si>
    <t>Obras, remodelaciones y Equipo</t>
  </si>
  <si>
    <t>1.32.1.1.703.02.14</t>
  </si>
  <si>
    <t>Ampliación y adecuación de Infraest.</t>
  </si>
  <si>
    <t>Metrología y Normas</t>
  </si>
  <si>
    <t>1.32.1.1.703.03.01</t>
  </si>
  <si>
    <t>Innovación y Competitividad</t>
  </si>
  <si>
    <t>1.32.1.1.703.04.10</t>
  </si>
  <si>
    <t>Innovación Empresarial</t>
  </si>
  <si>
    <t>1.32.1.1.703.04.11</t>
  </si>
  <si>
    <t>Fortalecimiento del Sistema Nacional de Ciencia</t>
  </si>
  <si>
    <t>1.32.1.1.703.04.13</t>
  </si>
  <si>
    <t>Desarrollo del Plan Estratégico de C y T</t>
  </si>
  <si>
    <t>Estímulos e Investigaciones</t>
  </si>
  <si>
    <t>1.32.1.1.703.06.01</t>
  </si>
  <si>
    <t>En el aprendizaje de las ciencias</t>
  </si>
  <si>
    <t>1.32.1.1.703.06.02</t>
  </si>
  <si>
    <t>Fortalecimiento Becas Sector Salud</t>
  </si>
  <si>
    <t>1.32.1.1.703.06.03</t>
  </si>
  <si>
    <t>Desarrollo Centro Intl. De Estudios Políticos y Soc</t>
  </si>
  <si>
    <t>Desarrollo Tecnológico</t>
  </si>
  <si>
    <t>1.32.1.1.703.09.02</t>
  </si>
  <si>
    <t>Programa de Infoplazas</t>
  </si>
  <si>
    <t>1.32.1.1.703.09.26</t>
  </si>
  <si>
    <t>Nac. Indicadores de Ciencia y Tec</t>
  </si>
  <si>
    <t>1.32.1.1.703.09.27</t>
  </si>
  <si>
    <t>Clusters de competitividad</t>
  </si>
  <si>
    <t>1.32.1.1.703.09.28</t>
  </si>
  <si>
    <t>Mejoramiento Automatización Senacyt</t>
  </si>
  <si>
    <t>Capacitación</t>
  </si>
  <si>
    <t>1.32.1.1.703.13.03</t>
  </si>
  <si>
    <t xml:space="preserve">Fortalecimiento de los Recursos Humanos </t>
  </si>
  <si>
    <t>Inclusión Social y Productividad</t>
  </si>
  <si>
    <t>1.32.1.1.330.15.01</t>
  </si>
  <si>
    <t>3692/OC-PN Innov para la Inclusion Soc.y Product</t>
  </si>
  <si>
    <t>1.32.1.1.703.15.01</t>
  </si>
  <si>
    <t>Ejecución del Presupuesto de Inversiones según 
programa al 31 de enero  2018  (en Balboas).</t>
  </si>
  <si>
    <t xml:space="preserve">  Ejecución del Presupuesto de Inversiones según programa al 30 de abril del 2018  (en Balboas).</t>
  </si>
  <si>
    <t xml:space="preserve">  Ejecución del Presupuesto de Inversiones según programa al 29 de marzo del 2018  (en Balboas).
</t>
  </si>
  <si>
    <t xml:space="preserve">  Ejecución del Presupuesto de Inversiones según programa al 28 de febrero del 2018  (en Balboas).
</t>
  </si>
  <si>
    <t xml:space="preserve">  Ejecución del Presupuesto de Inversiones según programa al 31 de mayo del 2018  (en Balboas).</t>
  </si>
  <si>
    <t>Devengado                5</t>
  </si>
  <si>
    <t>Pagado                        6</t>
  </si>
  <si>
    <t>Saldo a  la Fecha                7 = 2-3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</si>
</sst>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0">
    <xf numFmtId="0" fontId="0" fillId="0" borderId="0" xfId="0"/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1" xfId="0" applyBorder="1"/>
    <xf numFmtId="0" fontId="0" fillId="0" borderId="7" xfId="0" applyBorder="1"/>
    <xf numFmtId="0" fontId="0" fillId="0" borderId="8" xfId="0" applyBorder="1"/>
    <xf numFmtId="0" fontId="0" fillId="0" borderId="12" xfId="0" applyBorder="1" applyAlignment="1">
      <alignment horizontal="right" wrapText="1"/>
    </xf>
    <xf numFmtId="0" fontId="1" fillId="0" borderId="13" xfId="0" applyFont="1" applyBorder="1" applyAlignment="1">
      <alignment horizontal="center" wrapText="1"/>
    </xf>
    <xf numFmtId="3" fontId="1" fillId="0" borderId="14" xfId="0" applyNumberFormat="1" applyFont="1" applyBorder="1" applyAlignment="1">
      <alignment wrapText="1"/>
    </xf>
    <xf numFmtId="3" fontId="1" fillId="0" borderId="14" xfId="0" applyNumberFormat="1" applyFont="1" applyBorder="1"/>
    <xf numFmtId="164" fontId="1" fillId="0" borderId="14" xfId="0" applyNumberFormat="1" applyFont="1" applyBorder="1"/>
    <xf numFmtId="3" fontId="1" fillId="0" borderId="15" xfId="0" applyNumberFormat="1" applyFont="1" applyBorder="1"/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/>
    <xf numFmtId="0" fontId="0" fillId="0" borderId="15" xfId="0" applyBorder="1"/>
    <xf numFmtId="0" fontId="1" fillId="0" borderId="17" xfId="0" applyFont="1" applyBorder="1" applyAlignment="1">
      <alignment wrapText="1"/>
    </xf>
    <xf numFmtId="3" fontId="1" fillId="2" borderId="18" xfId="0" applyNumberFormat="1" applyFont="1" applyFill="1" applyBorder="1" applyAlignment="1">
      <alignment wrapText="1"/>
    </xf>
    <xf numFmtId="3" fontId="1" fillId="2" borderId="18" xfId="0" applyNumberFormat="1" applyFont="1" applyFill="1" applyBorder="1"/>
    <xf numFmtId="164" fontId="1" fillId="2" borderId="18" xfId="0" applyNumberFormat="1" applyFont="1" applyFill="1" applyBorder="1"/>
    <xf numFmtId="3" fontId="1" fillId="2" borderId="19" xfId="0" applyNumberFormat="1" applyFont="1" applyFill="1" applyBorder="1"/>
    <xf numFmtId="0" fontId="2" fillId="0" borderId="13" xfId="0" applyFont="1" applyBorder="1" applyAlignment="1">
      <alignment wrapText="1"/>
    </xf>
    <xf numFmtId="3" fontId="2" fillId="2" borderId="14" xfId="0" applyNumberFormat="1" applyFont="1" applyFill="1" applyBorder="1" applyAlignment="1">
      <alignment wrapText="1"/>
    </xf>
    <xf numFmtId="3" fontId="2" fillId="2" borderId="14" xfId="0" applyNumberFormat="1" applyFont="1" applyFill="1" applyBorder="1"/>
    <xf numFmtId="164" fontId="2" fillId="2" borderId="14" xfId="0" applyNumberFormat="1" applyFont="1" applyFill="1" applyBorder="1"/>
    <xf numFmtId="3" fontId="2" fillId="2" borderId="15" xfId="0" applyNumberFormat="1" applyFont="1" applyFill="1" applyBorder="1"/>
    <xf numFmtId="3" fontId="2" fillId="0" borderId="14" xfId="0" applyNumberFormat="1" applyFont="1" applyBorder="1" applyAlignment="1">
      <alignment wrapText="1"/>
    </xf>
    <xf numFmtId="3" fontId="2" fillId="0" borderId="14" xfId="0" applyNumberFormat="1" applyFont="1" applyBorder="1"/>
    <xf numFmtId="164" fontId="2" fillId="0" borderId="14" xfId="0" applyNumberFormat="1" applyFont="1" applyBorder="1"/>
    <xf numFmtId="3" fontId="2" fillId="0" borderId="15" xfId="0" applyNumberFormat="1" applyFont="1" applyBorder="1"/>
    <xf numFmtId="0" fontId="3" fillId="0" borderId="13" xfId="0" applyFont="1" applyBorder="1" applyAlignment="1">
      <alignment wrapText="1"/>
    </xf>
    <xf numFmtId="0" fontId="2" fillId="0" borderId="20" xfId="0" applyFont="1" applyBorder="1" applyAlignment="1">
      <alignment wrapText="1"/>
    </xf>
    <xf numFmtId="3" fontId="2" fillId="0" borderId="21" xfId="0" applyNumberFormat="1" applyFont="1" applyBorder="1"/>
    <xf numFmtId="164" fontId="2" fillId="0" borderId="21" xfId="0" applyNumberFormat="1" applyFont="1" applyBorder="1"/>
    <xf numFmtId="3" fontId="2" fillId="0" borderId="22" xfId="0" applyNumberFormat="1" applyFont="1" applyBorder="1"/>
    <xf numFmtId="3" fontId="0" fillId="2" borderId="14" xfId="0" applyNumberFormat="1" applyFill="1" applyBorder="1" applyAlignment="1">
      <alignment wrapText="1"/>
    </xf>
    <xf numFmtId="3" fontId="0" fillId="2" borderId="14" xfId="0" applyNumberFormat="1" applyFill="1" applyBorder="1"/>
    <xf numFmtId="3" fontId="2" fillId="2" borderId="5" xfId="0" applyNumberFormat="1" applyFont="1" applyFill="1" applyBorder="1"/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1" xfId="0" applyBorder="1"/>
    <xf numFmtId="0" fontId="0" fillId="0" borderId="23" xfId="0" applyBorder="1"/>
    <xf numFmtId="0" fontId="1" fillId="0" borderId="13" xfId="0" applyFont="1" applyBorder="1" applyAlignment="1">
      <alignment wrapText="1"/>
    </xf>
    <xf numFmtId="3" fontId="0" fillId="0" borderId="14" xfId="0" applyNumberFormat="1" applyBorder="1" applyAlignment="1">
      <alignment wrapText="1"/>
    </xf>
    <xf numFmtId="3" fontId="0" fillId="0" borderId="14" xfId="0" applyNumberFormat="1" applyBorder="1"/>
    <xf numFmtId="3" fontId="0" fillId="0" borderId="21" xfId="0" applyNumberFormat="1" applyBorder="1" applyAlignment="1">
      <alignment wrapText="1"/>
    </xf>
    <xf numFmtId="3" fontId="0" fillId="0" borderId="24" xfId="0" applyNumberFormat="1" applyBorder="1"/>
    <xf numFmtId="3" fontId="2" fillId="0" borderId="21" xfId="0" applyNumberFormat="1" applyFont="1" applyBorder="1" applyAlignment="1">
      <alignment horizontal="right"/>
    </xf>
    <xf numFmtId="164" fontId="0" fillId="0" borderId="24" xfId="0" applyNumberFormat="1" applyBorder="1"/>
    <xf numFmtId="3" fontId="1" fillId="0" borderId="18" xfId="0" applyNumberFormat="1" applyFont="1" applyBorder="1"/>
    <xf numFmtId="164" fontId="1" fillId="0" borderId="18" xfId="0" applyNumberFormat="1" applyFont="1" applyBorder="1"/>
    <xf numFmtId="0" fontId="3" fillId="0" borderId="13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3" fontId="2" fillId="0" borderId="16" xfId="0" applyNumberFormat="1" applyFont="1" applyBorder="1" applyAlignment="1">
      <alignment wrapText="1"/>
    </xf>
    <xf numFmtId="3" fontId="0" fillId="0" borderId="25" xfId="0" applyNumberFormat="1" applyBorder="1" applyAlignment="1">
      <alignment wrapText="1"/>
    </xf>
    <xf numFmtId="3" fontId="0" fillId="0" borderId="21" xfId="0" applyNumberFormat="1" applyBorder="1"/>
    <xf numFmtId="164" fontId="0" fillId="0" borderId="21" xfId="0" applyNumberFormat="1" applyBorder="1"/>
    <xf numFmtId="3" fontId="0" fillId="0" borderId="22" xfId="0" applyNumberFormat="1" applyBorder="1"/>
    <xf numFmtId="0" fontId="0" fillId="0" borderId="4" xfId="0" applyBorder="1" applyAlignment="1">
      <alignment wrapText="1"/>
    </xf>
    <xf numFmtId="0" fontId="1" fillId="0" borderId="26" xfId="0" applyFont="1" applyBorder="1" applyAlignment="1">
      <alignment wrapText="1"/>
    </xf>
    <xf numFmtId="3" fontId="1" fillId="0" borderId="26" xfId="0" applyNumberFormat="1" applyFont="1" applyBorder="1" applyAlignment="1">
      <alignment wrapText="1"/>
    </xf>
    <xf numFmtId="3" fontId="1" fillId="0" borderId="17" xfId="0" applyNumberFormat="1" applyFont="1" applyBorder="1"/>
    <xf numFmtId="0" fontId="0" fillId="0" borderId="16" xfId="0" applyBorder="1" applyAlignment="1">
      <alignment wrapText="1"/>
    </xf>
    <xf numFmtId="3" fontId="0" fillId="0" borderId="16" xfId="0" applyNumberFormat="1" applyBorder="1" applyAlignment="1">
      <alignment wrapText="1"/>
    </xf>
    <xf numFmtId="3" fontId="2" fillId="0" borderId="13" xfId="0" applyNumberFormat="1" applyFont="1" applyBorder="1"/>
    <xf numFmtId="0" fontId="2" fillId="0" borderId="16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25" xfId="0" applyFont="1" applyBorder="1" applyAlignment="1">
      <alignment wrapText="1"/>
    </xf>
    <xf numFmtId="3" fontId="2" fillId="0" borderId="20" xfId="0" applyNumberFormat="1" applyFont="1" applyBorder="1"/>
    <xf numFmtId="0" fontId="0" fillId="0" borderId="17" xfId="0" applyBorder="1" applyAlignment="1">
      <alignment wrapText="1"/>
    </xf>
    <xf numFmtId="0" fontId="0" fillId="0" borderId="14" xfId="0" applyBorder="1"/>
    <xf numFmtId="3" fontId="1" fillId="0" borderId="0" xfId="0" applyNumberFormat="1" applyFont="1" applyBorder="1" applyAlignment="1">
      <alignment wrapText="1"/>
    </xf>
    <xf numFmtId="3" fontId="1" fillId="0" borderId="13" xfId="0" applyNumberFormat="1" applyFont="1" applyBorder="1"/>
    <xf numFmtId="3" fontId="0" fillId="0" borderId="0" xfId="0" applyNumberFormat="1" applyBorder="1" applyAlignment="1">
      <alignment wrapText="1"/>
    </xf>
    <xf numFmtId="3" fontId="0" fillId="0" borderId="13" xfId="0" applyNumberFormat="1" applyBorder="1"/>
    <xf numFmtId="3" fontId="0" fillId="0" borderId="0" xfId="0" applyNumberFormat="1" applyBorder="1"/>
    <xf numFmtId="3" fontId="0" fillId="0" borderId="16" xfId="0" applyNumberFormat="1" applyBorder="1"/>
    <xf numFmtId="3" fontId="0" fillId="0" borderId="24" xfId="0" applyNumberFormat="1" applyBorder="1" applyAlignment="1">
      <alignment wrapText="1"/>
    </xf>
    <xf numFmtId="3" fontId="0" fillId="0" borderId="20" xfId="0" applyNumberFormat="1" applyBorder="1"/>
    <xf numFmtId="164" fontId="2" fillId="0" borderId="24" xfId="0" applyNumberFormat="1" applyFont="1" applyBorder="1"/>
    <xf numFmtId="3" fontId="2" fillId="0" borderId="23" xfId="0" applyNumberFormat="1" applyFont="1" applyBorder="1"/>
    <xf numFmtId="3" fontId="0" fillId="0" borderId="14" xfId="0" applyNumberFormat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3" fontId="0" fillId="0" borderId="14" xfId="0" applyNumberFormat="1" applyFill="1" applyBorder="1"/>
    <xf numFmtId="164" fontId="2" fillId="0" borderId="14" xfId="0" applyNumberFormat="1" applyFont="1" applyFill="1" applyBorder="1"/>
    <xf numFmtId="0" fontId="2" fillId="0" borderId="27" xfId="0" applyFont="1" applyBorder="1" applyAlignment="1">
      <alignment wrapText="1"/>
    </xf>
    <xf numFmtId="0" fontId="3" fillId="0" borderId="28" xfId="0" applyFont="1" applyBorder="1" applyAlignment="1">
      <alignment wrapText="1"/>
    </xf>
    <xf numFmtId="3" fontId="0" fillId="0" borderId="29" xfId="0" applyNumberFormat="1" applyBorder="1" applyAlignment="1">
      <alignment vertical="center" wrapText="1"/>
    </xf>
    <xf numFmtId="3" fontId="0" fillId="0" borderId="29" xfId="0" applyNumberFormat="1" applyBorder="1" applyAlignment="1">
      <alignment vertical="center"/>
    </xf>
    <xf numFmtId="3" fontId="0" fillId="0" borderId="29" xfId="0" applyNumberFormat="1" applyFill="1" applyBorder="1"/>
    <xf numFmtId="164" fontId="2" fillId="0" borderId="29" xfId="0" applyNumberFormat="1" applyFont="1" applyFill="1" applyBorder="1"/>
    <xf numFmtId="3" fontId="2" fillId="0" borderId="30" xfId="0" applyNumberFormat="1" applyFont="1" applyBorder="1"/>
    <xf numFmtId="0" fontId="0" fillId="0" borderId="0" xfId="0" applyFill="1" applyBorder="1"/>
    <xf numFmtId="164" fontId="2" fillId="0" borderId="0" xfId="0" applyNumberFormat="1" applyFont="1" applyBorder="1"/>
    <xf numFmtId="164" fontId="0" fillId="0" borderId="0" xfId="0" applyNumberFormat="1" applyBorder="1"/>
    <xf numFmtId="3" fontId="0" fillId="0" borderId="0" xfId="0" applyNumberFormat="1"/>
    <xf numFmtId="0" fontId="0" fillId="0" borderId="0" xfId="0" applyAlignment="1">
      <alignment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3" fontId="1" fillId="0" borderId="14" xfId="0" applyNumberFormat="1" applyFont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3" fontId="1" fillId="0" borderId="15" xfId="0" applyNumberFormat="1" applyFont="1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0" fontId="1" fillId="0" borderId="17" xfId="0" applyFont="1" applyBorder="1" applyAlignment="1">
      <alignment horizontal="left" wrapText="1"/>
    </xf>
    <xf numFmtId="3" fontId="1" fillId="2" borderId="18" xfId="0" applyNumberFormat="1" applyFont="1" applyFill="1" applyBorder="1" applyAlignment="1">
      <alignment horizontal="left"/>
    </xf>
    <xf numFmtId="164" fontId="1" fillId="2" borderId="18" xfId="0" applyNumberFormat="1" applyFont="1" applyFill="1" applyBorder="1" applyAlignment="1">
      <alignment horizontal="left"/>
    </xf>
    <xf numFmtId="3" fontId="1" fillId="2" borderId="19" xfId="0" applyNumberFormat="1" applyFont="1" applyFill="1" applyBorder="1" applyAlignment="1">
      <alignment horizontal="left"/>
    </xf>
    <xf numFmtId="0" fontId="2" fillId="0" borderId="13" xfId="0" applyFont="1" applyBorder="1" applyAlignment="1">
      <alignment horizontal="left" wrapText="1"/>
    </xf>
    <xf numFmtId="3" fontId="2" fillId="2" borderId="14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left"/>
    </xf>
    <xf numFmtId="3" fontId="2" fillId="2" borderId="15" xfId="0" applyNumberFormat="1" applyFont="1" applyFill="1" applyBorder="1" applyAlignment="1">
      <alignment horizontal="left"/>
    </xf>
    <xf numFmtId="3" fontId="2" fillId="0" borderId="14" xfId="0" applyNumberFormat="1" applyFont="1" applyBorder="1" applyAlignment="1">
      <alignment horizontal="left"/>
    </xf>
    <xf numFmtId="164" fontId="2" fillId="0" borderId="14" xfId="0" applyNumberFormat="1" applyFont="1" applyBorder="1" applyAlignment="1">
      <alignment horizontal="left"/>
    </xf>
    <xf numFmtId="3" fontId="2" fillId="0" borderId="15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3" fontId="2" fillId="0" borderId="21" xfId="0" applyNumberFormat="1" applyFont="1" applyBorder="1" applyAlignment="1">
      <alignment horizontal="left"/>
    </xf>
    <xf numFmtId="164" fontId="2" fillId="0" borderId="21" xfId="0" applyNumberFormat="1" applyFont="1" applyBorder="1" applyAlignment="1">
      <alignment horizontal="left"/>
    </xf>
    <xf numFmtId="3" fontId="2" fillId="0" borderId="22" xfId="0" applyNumberFormat="1" applyFont="1" applyBorder="1" applyAlignment="1">
      <alignment horizontal="left"/>
    </xf>
    <xf numFmtId="3" fontId="0" fillId="2" borderId="14" xfId="0" applyNumberForma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/>
    </xf>
    <xf numFmtId="0" fontId="0" fillId="0" borderId="23" xfId="0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21" xfId="0" applyNumberFormat="1" applyBorder="1" applyAlignment="1">
      <alignment horizontal="left"/>
    </xf>
    <xf numFmtId="3" fontId="0" fillId="0" borderId="24" xfId="0" applyNumberFormat="1" applyBorder="1" applyAlignment="1">
      <alignment horizontal="left"/>
    </xf>
    <xf numFmtId="164" fontId="0" fillId="0" borderId="24" xfId="0" applyNumberFormat="1" applyBorder="1" applyAlignment="1">
      <alignment horizontal="left"/>
    </xf>
    <xf numFmtId="3" fontId="1" fillId="0" borderId="18" xfId="0" applyNumberFormat="1" applyFont="1" applyBorder="1" applyAlignment="1">
      <alignment horizontal="left"/>
    </xf>
    <xf numFmtId="164" fontId="1" fillId="0" borderId="18" xfId="0" applyNumberFormat="1" applyFont="1" applyBorder="1" applyAlignment="1">
      <alignment horizontal="left"/>
    </xf>
    <xf numFmtId="0" fontId="3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3" fontId="2" fillId="0" borderId="16" xfId="0" applyNumberFormat="1" applyFont="1" applyBorder="1" applyAlignment="1">
      <alignment horizontal="left"/>
    </xf>
    <xf numFmtId="3" fontId="0" fillId="0" borderId="25" xfId="0" applyNumberFormat="1" applyBorder="1" applyAlignment="1">
      <alignment horizontal="left"/>
    </xf>
    <xf numFmtId="164" fontId="0" fillId="0" borderId="21" xfId="0" applyNumberFormat="1" applyBorder="1" applyAlignment="1">
      <alignment horizontal="left"/>
    </xf>
    <xf numFmtId="3" fontId="0" fillId="0" borderId="22" xfId="0" applyNumberFormat="1" applyBorder="1" applyAlignment="1">
      <alignment horizontal="left"/>
    </xf>
    <xf numFmtId="0" fontId="0" fillId="0" borderId="4" xfId="0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3" fontId="1" fillId="0" borderId="26" xfId="0" applyNumberFormat="1" applyFont="1" applyBorder="1" applyAlignment="1">
      <alignment horizontal="left"/>
    </xf>
    <xf numFmtId="3" fontId="1" fillId="0" borderId="17" xfId="0" applyNumberFormat="1" applyFont="1" applyBorder="1" applyAlignment="1">
      <alignment horizontal="left"/>
    </xf>
    <xf numFmtId="0" fontId="0" fillId="0" borderId="16" xfId="0" applyBorder="1" applyAlignment="1">
      <alignment horizontal="left" wrapText="1"/>
    </xf>
    <xf numFmtId="3" fontId="0" fillId="0" borderId="16" xfId="0" applyNumberFormat="1" applyBorder="1" applyAlignment="1">
      <alignment horizontal="left"/>
    </xf>
    <xf numFmtId="3" fontId="2" fillId="0" borderId="13" xfId="0" applyNumberFormat="1" applyFont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3" fontId="2" fillId="0" borderId="20" xfId="0" applyNumberFormat="1" applyFont="1" applyBorder="1" applyAlignment="1">
      <alignment horizontal="left"/>
    </xf>
    <xf numFmtId="0" fontId="0" fillId="0" borderId="17" xfId="0" applyBorder="1" applyAlignment="1">
      <alignment horizontal="left" wrapText="1"/>
    </xf>
    <xf numFmtId="0" fontId="0" fillId="0" borderId="5" xfId="0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3" fontId="1" fillId="0" borderId="13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13" xfId="0" applyNumberFormat="1" applyBorder="1" applyAlignment="1">
      <alignment horizontal="left"/>
    </xf>
    <xf numFmtId="3" fontId="0" fillId="0" borderId="20" xfId="0" applyNumberFormat="1" applyBorder="1" applyAlignment="1">
      <alignment horizontal="left"/>
    </xf>
    <xf numFmtId="164" fontId="2" fillId="0" borderId="24" xfId="0" applyNumberFormat="1" applyFont="1" applyBorder="1" applyAlignment="1">
      <alignment horizontal="left"/>
    </xf>
    <xf numFmtId="3" fontId="2" fillId="0" borderId="23" xfId="0" applyNumberFormat="1" applyFont="1" applyBorder="1" applyAlignment="1">
      <alignment horizontal="left"/>
    </xf>
    <xf numFmtId="3" fontId="0" fillId="0" borderId="14" xfId="0" applyNumberFormat="1" applyBorder="1" applyAlignment="1">
      <alignment horizontal="left" vertical="center"/>
    </xf>
    <xf numFmtId="3" fontId="0" fillId="0" borderId="14" xfId="0" applyNumberFormat="1" applyFill="1" applyBorder="1" applyAlignment="1">
      <alignment horizontal="left"/>
    </xf>
    <xf numFmtId="164" fontId="2" fillId="0" borderId="14" xfId="0" applyNumberFormat="1" applyFont="1" applyFill="1" applyBorder="1" applyAlignment="1">
      <alignment horizontal="left"/>
    </xf>
    <xf numFmtId="0" fontId="2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3" fontId="0" fillId="0" borderId="29" xfId="0" applyNumberFormat="1" applyBorder="1" applyAlignment="1">
      <alignment horizontal="left" vertical="center"/>
    </xf>
    <xf numFmtId="3" fontId="0" fillId="0" borderId="29" xfId="0" applyNumberFormat="1" applyFill="1" applyBorder="1" applyAlignment="1">
      <alignment horizontal="left"/>
    </xf>
    <xf numFmtId="164" fontId="2" fillId="0" borderId="29" xfId="0" applyNumberFormat="1" applyFont="1" applyFill="1" applyBorder="1" applyAlignment="1">
      <alignment horizontal="left"/>
    </xf>
    <xf numFmtId="3" fontId="2" fillId="0" borderId="30" xfId="0" applyNumberFormat="1" applyFont="1" applyBorder="1" applyAlignment="1">
      <alignment horizontal="left"/>
    </xf>
    <xf numFmtId="0" fontId="0" fillId="0" borderId="10" xfId="0" applyBorder="1"/>
    <xf numFmtId="0" fontId="1" fillId="0" borderId="13" xfId="0" applyFont="1" applyBorder="1" applyAlignment="1">
      <alignment horizontal="center"/>
    </xf>
    <xf numFmtId="0" fontId="0" fillId="0" borderId="13" xfId="0" applyBorder="1"/>
    <xf numFmtId="3" fontId="2" fillId="0" borderId="16" xfId="0" applyNumberFormat="1" applyFont="1" applyBorder="1"/>
    <xf numFmtId="3" fontId="0" fillId="0" borderId="25" xfId="0" applyNumberFormat="1" applyBorder="1"/>
    <xf numFmtId="3" fontId="1" fillId="0" borderId="26" xfId="0" applyNumberFormat="1" applyFont="1" applyBorder="1"/>
    <xf numFmtId="3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9" xfId="0" applyBorder="1"/>
    <xf numFmtId="0" fontId="0" fillId="0" borderId="12" xfId="0" applyBorder="1" applyAlignment="1">
      <alignment horizontal="right"/>
    </xf>
    <xf numFmtId="0" fontId="0" fillId="0" borderId="12" xfId="0" applyBorder="1"/>
    <xf numFmtId="0" fontId="1" fillId="0" borderId="17" xfId="0" applyFont="1" applyBorder="1"/>
    <xf numFmtId="0" fontId="2" fillId="0" borderId="13" xfId="0" applyFont="1" applyBorder="1"/>
    <xf numFmtId="0" fontId="3" fillId="0" borderId="13" xfId="0" applyFont="1" applyBorder="1"/>
    <xf numFmtId="0" fontId="2" fillId="0" borderId="20" xfId="0" applyFont="1" applyBorder="1"/>
    <xf numFmtId="0" fontId="0" fillId="0" borderId="20" xfId="0" applyBorder="1"/>
    <xf numFmtId="0" fontId="1" fillId="0" borderId="13" xfId="0" applyFont="1" applyBorder="1"/>
    <xf numFmtId="0" fontId="3" fillId="0" borderId="13" xfId="0" applyFont="1" applyFill="1" applyBorder="1"/>
    <xf numFmtId="0" fontId="0" fillId="0" borderId="13" xfId="0" applyFill="1" applyBorder="1"/>
    <xf numFmtId="0" fontId="1" fillId="0" borderId="26" xfId="0" applyFont="1" applyBorder="1"/>
    <xf numFmtId="0" fontId="2" fillId="0" borderId="16" xfId="0" applyFont="1" applyBorder="1"/>
    <xf numFmtId="0" fontId="2" fillId="0" borderId="4" xfId="0" applyFont="1" applyBorder="1"/>
    <xf numFmtId="0" fontId="3" fillId="0" borderId="25" xfId="0" applyFont="1" applyBorder="1"/>
    <xf numFmtId="0" fontId="0" fillId="0" borderId="17" xfId="0" applyBorder="1"/>
    <xf numFmtId="0" fontId="2" fillId="0" borderId="27" xfId="0" applyFont="1" applyBorder="1"/>
    <xf numFmtId="0" fontId="3" fillId="0" borderId="28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6" xfId="0" applyBorder="1"/>
    <xf numFmtId="0" fontId="0" fillId="0" borderId="4" xfId="0" applyBorder="1" applyAlignment="1">
      <alignment horizontal="right"/>
    </xf>
    <xf numFmtId="0" fontId="1" fillId="0" borderId="31" xfId="0" applyFont="1" applyBorder="1" applyAlignment="1">
      <alignment horizontal="center"/>
    </xf>
    <xf numFmtId="0" fontId="0" fillId="0" borderId="31" xfId="0" applyBorder="1"/>
    <xf numFmtId="164" fontId="1" fillId="0" borderId="0" xfId="0" applyNumberFormat="1" applyFont="1" applyBorder="1"/>
    <xf numFmtId="0" fontId="1" fillId="0" borderId="32" xfId="0" applyFont="1" applyBorder="1"/>
    <xf numFmtId="0" fontId="2" fillId="0" borderId="31" xfId="0" applyFont="1" applyBorder="1"/>
    <xf numFmtId="0" fontId="3" fillId="0" borderId="31" xfId="0" applyFont="1" applyBorder="1"/>
    <xf numFmtId="0" fontId="2" fillId="0" borderId="33" xfId="0" applyFont="1" applyBorder="1"/>
    <xf numFmtId="0" fontId="0" fillId="0" borderId="33" xfId="0" applyBorder="1"/>
    <xf numFmtId="0" fontId="1" fillId="0" borderId="31" xfId="0" applyFont="1" applyBorder="1"/>
    <xf numFmtId="3" fontId="2" fillId="0" borderId="24" xfId="0" applyNumberFormat="1" applyFont="1" applyBorder="1" applyAlignment="1">
      <alignment horizontal="right"/>
    </xf>
    <xf numFmtId="0" fontId="3" fillId="0" borderId="31" xfId="0" applyFont="1" applyFill="1" applyBorder="1"/>
    <xf numFmtId="0" fontId="0" fillId="0" borderId="31" xfId="0" applyFill="1" applyBorder="1"/>
    <xf numFmtId="0" fontId="1" fillId="0" borderId="34" xfId="0" applyFont="1" applyBorder="1"/>
    <xf numFmtId="3" fontId="1" fillId="0" borderId="35" xfId="0" applyNumberFormat="1" applyFont="1" applyBorder="1"/>
    <xf numFmtId="3" fontId="2" fillId="0" borderId="5" xfId="0" applyNumberFormat="1" applyFont="1" applyBorder="1"/>
    <xf numFmtId="0" fontId="3" fillId="0" borderId="36" xfId="0" applyFont="1" applyBorder="1"/>
    <xf numFmtId="0" fontId="0" fillId="0" borderId="32" xfId="0" applyBorder="1"/>
    <xf numFmtId="164" fontId="2" fillId="0" borderId="13" xfId="0" applyNumberFormat="1" applyFont="1" applyBorder="1"/>
    <xf numFmtId="164" fontId="2" fillId="0" borderId="16" xfId="0" applyNumberFormat="1" applyFont="1" applyBorder="1"/>
    <xf numFmtId="0" fontId="2" fillId="0" borderId="37" xfId="0" applyFont="1" applyBorder="1"/>
    <xf numFmtId="0" fontId="3" fillId="0" borderId="3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177765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666B1174-673B-4978-B4C3-29DC7BCDC7F9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9"/>
  <sheetViews>
    <sheetView tabSelected="1" topLeftCell="A211" workbookViewId="0">
      <selection activeCell="J186" sqref="J186"/>
    </sheetView>
  </sheetViews>
  <sheetFormatPr defaultColWidth="10.90625" defaultRowHeight="14.5" x14ac:dyDescent="0.35"/>
  <cols>
    <col min="3" max="3" width="15.453125" customWidth="1"/>
  </cols>
  <sheetData>
    <row r="1" spans="1:8" x14ac:dyDescent="0.35">
      <c r="A1" s="1"/>
      <c r="B1" s="2"/>
      <c r="C1" s="2"/>
      <c r="D1" s="3"/>
      <c r="E1" s="3"/>
      <c r="F1" s="3"/>
      <c r="G1" s="3"/>
      <c r="H1" s="4"/>
    </row>
    <row r="2" spans="1:8" ht="28.75" customHeight="1" x14ac:dyDescent="0.35">
      <c r="A2" s="197" t="s">
        <v>62</v>
      </c>
      <c r="B2" s="198"/>
      <c r="C2" s="198"/>
      <c r="D2" s="198"/>
      <c r="E2" s="198"/>
      <c r="F2" s="198"/>
      <c r="G2" s="198"/>
      <c r="H2" s="199"/>
    </row>
    <row r="3" spans="1:8" ht="15" thickBot="1" x14ac:dyDescent="0.4">
      <c r="A3" s="5"/>
      <c r="B3" s="196"/>
      <c r="C3" s="196"/>
      <c r="D3" s="195"/>
      <c r="E3" s="6"/>
      <c r="F3" s="6"/>
      <c r="G3" s="6"/>
      <c r="H3" s="7"/>
    </row>
    <row r="4" spans="1:8" ht="58.5" thickBot="1" x14ac:dyDescent="0.4">
      <c r="A4" s="8" t="s">
        <v>0</v>
      </c>
      <c r="B4" s="9" t="s">
        <v>1</v>
      </c>
      <c r="C4" s="10" t="s">
        <v>2</v>
      </c>
      <c r="D4" s="10" t="s">
        <v>3</v>
      </c>
      <c r="E4" s="10" t="s">
        <v>4</v>
      </c>
      <c r="F4" s="9" t="s">
        <v>5</v>
      </c>
      <c r="G4" s="9" t="s">
        <v>6</v>
      </c>
      <c r="H4" s="11" t="s">
        <v>7</v>
      </c>
    </row>
    <row r="5" spans="1:8" x14ac:dyDescent="0.35">
      <c r="A5" s="12"/>
      <c r="B5" s="13"/>
      <c r="C5" s="14"/>
      <c r="D5" s="3"/>
      <c r="E5" s="15"/>
      <c r="F5" s="16"/>
      <c r="G5" s="3"/>
      <c r="H5" s="17"/>
    </row>
    <row r="6" spans="1:8" x14ac:dyDescent="0.35">
      <c r="A6" s="18" t="s">
        <v>8</v>
      </c>
      <c r="B6" s="19" t="s">
        <v>9</v>
      </c>
      <c r="C6" s="20">
        <f>C8+C17+C21+C24+C29+C34+C40+C43</f>
        <v>43689200</v>
      </c>
      <c r="D6" s="21">
        <f>D8+D17+D21+D24+D29+D34+D40+D43</f>
        <v>2912350</v>
      </c>
      <c r="E6" s="21">
        <f>E8+E17+E21+E24+E29+E34+E40+E43</f>
        <v>20586.25</v>
      </c>
      <c r="F6" s="22">
        <f>E6/D6*100</f>
        <v>0.70686043916424879</v>
      </c>
      <c r="G6" s="21">
        <f>G8+G17+G21+G24+G29+G34+G40+G43</f>
        <v>0</v>
      </c>
      <c r="H6" s="23">
        <f>H8+H17+H21+H24+H29+H34+H40+H43</f>
        <v>2891763.75</v>
      </c>
    </row>
    <row r="7" spans="1:8" x14ac:dyDescent="0.35">
      <c r="A7" s="24"/>
      <c r="B7" s="25"/>
      <c r="C7" s="26"/>
      <c r="D7" s="6"/>
      <c r="E7" s="27"/>
      <c r="F7" s="22"/>
      <c r="G7" s="6"/>
      <c r="H7" s="28"/>
    </row>
    <row r="8" spans="1:8" ht="39.5" x14ac:dyDescent="0.35">
      <c r="A8" s="24"/>
      <c r="B8" s="29" t="s">
        <v>10</v>
      </c>
      <c r="C8" s="30">
        <f>SUM(C9:C15)</f>
        <v>11483500</v>
      </c>
      <c r="D8" s="31">
        <f>SUM(D9:D15)</f>
        <v>965000</v>
      </c>
      <c r="E8" s="31">
        <f>SUM(E9:E15)</f>
        <v>10800</v>
      </c>
      <c r="F8" s="32">
        <f t="shared" ref="F8:F15" si="0">E8/D8*100</f>
        <v>1.1191709844559585</v>
      </c>
      <c r="G8" s="31">
        <f>SUM(G9:G15)</f>
        <v>0</v>
      </c>
      <c r="H8" s="33">
        <f>SUM(H9:H15)</f>
        <v>954200</v>
      </c>
    </row>
    <row r="9" spans="1:8" ht="29" x14ac:dyDescent="0.35">
      <c r="A9" s="24" t="s">
        <v>11</v>
      </c>
      <c r="B9" s="34" t="s">
        <v>12</v>
      </c>
      <c r="C9" s="35">
        <v>5000000</v>
      </c>
      <c r="D9" s="36">
        <v>0</v>
      </c>
      <c r="E9" s="36">
        <v>0</v>
      </c>
      <c r="F9" s="37">
        <v>0</v>
      </c>
      <c r="G9" s="36">
        <v>0</v>
      </c>
      <c r="H9" s="38">
        <f t="shared" ref="H9:H15" si="1">D9-E9</f>
        <v>0</v>
      </c>
    </row>
    <row r="10" spans="1:8" ht="51" x14ac:dyDescent="0.35">
      <c r="A10" s="24" t="s">
        <v>13</v>
      </c>
      <c r="B10" s="34" t="s">
        <v>14</v>
      </c>
      <c r="C10" s="39">
        <v>2783000</v>
      </c>
      <c r="D10" s="40">
        <v>200000</v>
      </c>
      <c r="E10" s="40">
        <v>0</v>
      </c>
      <c r="F10" s="41">
        <v>0</v>
      </c>
      <c r="G10" s="40">
        <v>0</v>
      </c>
      <c r="H10" s="42">
        <f t="shared" si="1"/>
        <v>200000</v>
      </c>
    </row>
    <row r="11" spans="1:8" ht="51" x14ac:dyDescent="0.35">
      <c r="A11" s="24" t="s">
        <v>15</v>
      </c>
      <c r="B11" s="34" t="s">
        <v>16</v>
      </c>
      <c r="C11" s="39">
        <v>500000</v>
      </c>
      <c r="D11" s="40">
        <v>0</v>
      </c>
      <c r="E11" s="40">
        <v>0</v>
      </c>
      <c r="F11" s="41">
        <v>0</v>
      </c>
      <c r="G11" s="40">
        <v>0</v>
      </c>
      <c r="H11" s="42">
        <f t="shared" si="1"/>
        <v>0</v>
      </c>
    </row>
    <row r="12" spans="1:8" ht="38.5" x14ac:dyDescent="0.35">
      <c r="A12" s="24" t="s">
        <v>17</v>
      </c>
      <c r="B12" s="34" t="s">
        <v>18</v>
      </c>
      <c r="C12" s="39">
        <v>500000</v>
      </c>
      <c r="D12" s="40">
        <v>0</v>
      </c>
      <c r="E12" s="40">
        <v>0</v>
      </c>
      <c r="F12" s="41">
        <v>0</v>
      </c>
      <c r="G12" s="40">
        <v>0</v>
      </c>
      <c r="H12" s="42">
        <f t="shared" si="1"/>
        <v>0</v>
      </c>
    </row>
    <row r="13" spans="1:8" ht="51" x14ac:dyDescent="0.35">
      <c r="A13" s="24" t="s">
        <v>19</v>
      </c>
      <c r="B13" s="34" t="s">
        <v>20</v>
      </c>
      <c r="C13" s="39">
        <v>675000</v>
      </c>
      <c r="D13" s="40">
        <v>0</v>
      </c>
      <c r="E13" s="40">
        <v>0</v>
      </c>
      <c r="F13" s="41">
        <v>0</v>
      </c>
      <c r="G13" s="40">
        <v>0</v>
      </c>
      <c r="H13" s="42">
        <f t="shared" si="1"/>
        <v>0</v>
      </c>
    </row>
    <row r="14" spans="1:8" ht="41.5" x14ac:dyDescent="0.35">
      <c r="A14" s="24" t="s">
        <v>21</v>
      </c>
      <c r="B14" s="43" t="s">
        <v>22</v>
      </c>
      <c r="C14" s="39">
        <v>186400</v>
      </c>
      <c r="D14" s="40">
        <v>0</v>
      </c>
      <c r="E14" s="40">
        <v>0</v>
      </c>
      <c r="F14" s="41">
        <v>0</v>
      </c>
      <c r="G14" s="40">
        <v>0</v>
      </c>
      <c r="H14" s="42">
        <f t="shared" si="1"/>
        <v>0</v>
      </c>
    </row>
    <row r="15" spans="1:8" ht="51" x14ac:dyDescent="0.35">
      <c r="A15" s="24" t="s">
        <v>23</v>
      </c>
      <c r="B15" s="34" t="s">
        <v>24</v>
      </c>
      <c r="C15" s="39">
        <v>1839100</v>
      </c>
      <c r="D15" s="40">
        <v>765000</v>
      </c>
      <c r="E15" s="40">
        <v>10800</v>
      </c>
      <c r="F15" s="41">
        <f t="shared" si="0"/>
        <v>1.411764705882353</v>
      </c>
      <c r="G15" s="40">
        <v>0</v>
      </c>
      <c r="H15" s="42">
        <f t="shared" si="1"/>
        <v>754200</v>
      </c>
    </row>
    <row r="16" spans="1:8" x14ac:dyDescent="0.35">
      <c r="A16" s="24"/>
      <c r="B16" s="44"/>
      <c r="C16" s="39"/>
      <c r="D16" s="40"/>
      <c r="E16" s="45"/>
      <c r="F16" s="46"/>
      <c r="G16" s="45"/>
      <c r="H16" s="47"/>
    </row>
    <row r="17" spans="1:8" ht="52.5" x14ac:dyDescent="0.35">
      <c r="A17" s="24"/>
      <c r="B17" s="29" t="s">
        <v>25</v>
      </c>
      <c r="C17" s="30">
        <f>SUM(C18:C19)</f>
        <v>735300</v>
      </c>
      <c r="D17" s="31">
        <f t="shared" ref="D17:E17" si="2">SUM(D18:D19)</f>
        <v>60000</v>
      </c>
      <c r="E17" s="31">
        <f t="shared" si="2"/>
        <v>0</v>
      </c>
      <c r="F17" s="32">
        <f>E17/D17*100</f>
        <v>0</v>
      </c>
      <c r="G17" s="31">
        <f>SUM(G18:G19)</f>
        <v>0</v>
      </c>
      <c r="H17" s="33">
        <f>SUM(H18:H19)</f>
        <v>60000</v>
      </c>
    </row>
    <row r="18" spans="1:8" ht="58" x14ac:dyDescent="0.35">
      <c r="A18" s="24" t="s">
        <v>26</v>
      </c>
      <c r="B18" s="25" t="s">
        <v>27</v>
      </c>
      <c r="C18" s="48">
        <v>360300</v>
      </c>
      <c r="D18" s="49">
        <v>0</v>
      </c>
      <c r="E18" s="36">
        <v>0</v>
      </c>
      <c r="F18" s="37">
        <v>0</v>
      </c>
      <c r="G18" s="36">
        <v>0</v>
      </c>
      <c r="H18" s="50">
        <f>D18-E18</f>
        <v>0</v>
      </c>
    </row>
    <row r="19" spans="1:8" ht="58" x14ac:dyDescent="0.35">
      <c r="A19" s="24" t="s">
        <v>28</v>
      </c>
      <c r="B19" s="25" t="s">
        <v>29</v>
      </c>
      <c r="C19" s="48">
        <v>375000</v>
      </c>
      <c r="D19" s="49">
        <v>60000</v>
      </c>
      <c r="E19" s="36">
        <v>0</v>
      </c>
      <c r="F19" s="37">
        <f>E19/D19*100</f>
        <v>0</v>
      </c>
      <c r="G19" s="36">
        <v>0</v>
      </c>
      <c r="H19" s="50">
        <f>D19-E19</f>
        <v>60000</v>
      </c>
    </row>
    <row r="20" spans="1:8" x14ac:dyDescent="0.35">
      <c r="A20" s="24"/>
      <c r="B20" s="51"/>
      <c r="C20" s="52"/>
      <c r="D20" s="53"/>
      <c r="E20" s="53"/>
      <c r="F20" s="53"/>
      <c r="G20" s="53"/>
      <c r="H20" s="54"/>
    </row>
    <row r="21" spans="1:8" ht="26.5" x14ac:dyDescent="0.35">
      <c r="A21" s="24"/>
      <c r="B21" s="55" t="s">
        <v>30</v>
      </c>
      <c r="C21" s="20">
        <f>SUM(C22)</f>
        <v>2500000</v>
      </c>
      <c r="D21" s="21">
        <f>SUM(D22)</f>
        <v>0</v>
      </c>
      <c r="E21" s="21">
        <f>SUM(E22)</f>
        <v>0</v>
      </c>
      <c r="F21" s="22">
        <v>0</v>
      </c>
      <c r="G21" s="21">
        <v>0</v>
      </c>
      <c r="H21" s="23">
        <f>SUM(H22)</f>
        <v>0</v>
      </c>
    </row>
    <row r="22" spans="1:8" ht="29" x14ac:dyDescent="0.35">
      <c r="A22" s="24" t="s">
        <v>31</v>
      </c>
      <c r="B22" s="25" t="s">
        <v>30</v>
      </c>
      <c r="C22" s="56">
        <v>2500000</v>
      </c>
      <c r="D22" s="57">
        <v>0</v>
      </c>
      <c r="E22" s="57">
        <v>0</v>
      </c>
      <c r="F22" s="37">
        <v>0</v>
      </c>
      <c r="G22" s="57">
        <v>0</v>
      </c>
      <c r="H22" s="50">
        <f>D22-E22</f>
        <v>0</v>
      </c>
    </row>
    <row r="23" spans="1:8" x14ac:dyDescent="0.35">
      <c r="A23" s="24"/>
      <c r="B23" s="51"/>
      <c r="C23" s="58"/>
      <c r="D23" s="59"/>
      <c r="E23" s="45"/>
      <c r="F23" s="60"/>
      <c r="G23" s="61"/>
      <c r="H23" s="47"/>
    </row>
    <row r="24" spans="1:8" ht="52.5" x14ac:dyDescent="0.35">
      <c r="A24" s="24"/>
      <c r="B24" s="55" t="s">
        <v>32</v>
      </c>
      <c r="C24" s="20">
        <f>SUM(C25:C27)</f>
        <v>8186500</v>
      </c>
      <c r="D24" s="62">
        <f>SUM(D25:D27)</f>
        <v>1155064</v>
      </c>
      <c r="E24" s="62">
        <f>SUM(E25:E27)</f>
        <v>1175.05</v>
      </c>
      <c r="F24" s="63">
        <f>E24/D24*100</f>
        <v>0.10173029373264164</v>
      </c>
      <c r="G24" s="62">
        <f>SUM(G25:G27)</f>
        <v>0</v>
      </c>
      <c r="H24" s="23">
        <f>SUM(H25:H27)</f>
        <v>1153888.95</v>
      </c>
    </row>
    <row r="25" spans="1:8" ht="29" x14ac:dyDescent="0.35">
      <c r="A25" s="24" t="s">
        <v>33</v>
      </c>
      <c r="B25" s="25" t="s">
        <v>34</v>
      </c>
      <c r="C25" s="39">
        <v>2486500</v>
      </c>
      <c r="D25" s="40">
        <v>850456</v>
      </c>
      <c r="E25" s="40">
        <v>1175.05</v>
      </c>
      <c r="F25" s="41">
        <f>E25/D25*100</f>
        <v>0.13816705390990244</v>
      </c>
      <c r="G25" s="40">
        <v>0</v>
      </c>
      <c r="H25" s="42">
        <f>D25-E25</f>
        <v>849280.95</v>
      </c>
    </row>
    <row r="26" spans="1:8" ht="41.5" x14ac:dyDescent="0.35">
      <c r="A26" s="24" t="s">
        <v>35</v>
      </c>
      <c r="B26" s="64" t="s">
        <v>36</v>
      </c>
      <c r="C26" s="39">
        <v>5500000</v>
      </c>
      <c r="D26" s="40">
        <v>304608</v>
      </c>
      <c r="E26" s="40">
        <v>0</v>
      </c>
      <c r="F26" s="41">
        <f>E26/D26*100</f>
        <v>0</v>
      </c>
      <c r="G26" s="40">
        <v>0</v>
      </c>
      <c r="H26" s="42">
        <f>D26-E26</f>
        <v>304608</v>
      </c>
    </row>
    <row r="27" spans="1:8" ht="58" x14ac:dyDescent="0.35">
      <c r="A27" s="24" t="s">
        <v>37</v>
      </c>
      <c r="B27" s="65" t="s">
        <v>38</v>
      </c>
      <c r="C27" s="66">
        <v>200000</v>
      </c>
      <c r="D27" s="40">
        <v>0</v>
      </c>
      <c r="E27" s="40">
        <v>0</v>
      </c>
      <c r="F27" s="41">
        <v>0</v>
      </c>
      <c r="G27" s="40">
        <v>0</v>
      </c>
      <c r="H27" s="42">
        <f>D27-E27</f>
        <v>0</v>
      </c>
    </row>
    <row r="28" spans="1:8" x14ac:dyDescent="0.35">
      <c r="A28" s="24"/>
      <c r="B28" s="51"/>
      <c r="C28" s="67"/>
      <c r="D28" s="68"/>
      <c r="E28" s="68"/>
      <c r="F28" s="60"/>
      <c r="G28" s="69"/>
      <c r="H28" s="70"/>
    </row>
    <row r="29" spans="1:8" ht="39.5" x14ac:dyDescent="0.35">
      <c r="A29" s="71"/>
      <c r="B29" s="72" t="s">
        <v>39</v>
      </c>
      <c r="C29" s="73">
        <f>SUM(C30:C32)</f>
        <v>2077400</v>
      </c>
      <c r="D29" s="62">
        <f>SUM(D30:D32)</f>
        <v>5926</v>
      </c>
      <c r="E29" s="62">
        <f>SUM(E30:E32)</f>
        <v>0</v>
      </c>
      <c r="F29" s="63">
        <f>E29/D29*100</f>
        <v>0</v>
      </c>
      <c r="G29" s="62">
        <f>SUM(G30:G32)</f>
        <v>0</v>
      </c>
      <c r="H29" s="74">
        <f>SUM(H30:H32)</f>
        <v>5926</v>
      </c>
    </row>
    <row r="30" spans="1:8" ht="58" x14ac:dyDescent="0.35">
      <c r="A30" s="71" t="s">
        <v>40</v>
      </c>
      <c r="B30" s="75" t="s">
        <v>41</v>
      </c>
      <c r="C30" s="76">
        <v>1847400</v>
      </c>
      <c r="D30" s="57">
        <v>5926</v>
      </c>
      <c r="E30" s="57">
        <v>0</v>
      </c>
      <c r="F30" s="41">
        <f>E30/D30*100</f>
        <v>0</v>
      </c>
      <c r="G30" s="57">
        <v>0</v>
      </c>
      <c r="H30" s="77">
        <f>D30-E30</f>
        <v>5926</v>
      </c>
    </row>
    <row r="31" spans="1:8" ht="51" x14ac:dyDescent="0.35">
      <c r="A31" s="71" t="s">
        <v>42</v>
      </c>
      <c r="B31" s="78" t="s">
        <v>43</v>
      </c>
      <c r="C31" s="76">
        <v>80000</v>
      </c>
      <c r="D31" s="57">
        <v>0</v>
      </c>
      <c r="E31" s="57">
        <v>0</v>
      </c>
      <c r="F31" s="41">
        <v>0</v>
      </c>
      <c r="G31" s="57">
        <v>0</v>
      </c>
      <c r="H31" s="77">
        <f>D31-E31</f>
        <v>0</v>
      </c>
    </row>
    <row r="32" spans="1:8" ht="41.5" x14ac:dyDescent="0.35">
      <c r="A32" s="79" t="s">
        <v>44</v>
      </c>
      <c r="B32" s="80" t="s">
        <v>45</v>
      </c>
      <c r="C32" s="67">
        <v>150000</v>
      </c>
      <c r="D32" s="68">
        <v>0</v>
      </c>
      <c r="E32" s="68">
        <v>0</v>
      </c>
      <c r="F32" s="46">
        <v>0</v>
      </c>
      <c r="G32" s="68">
        <v>0</v>
      </c>
      <c r="H32" s="81">
        <f>D32-E32</f>
        <v>0</v>
      </c>
    </row>
    <row r="33" spans="1:8" x14ac:dyDescent="0.35">
      <c r="A33" s="24"/>
      <c r="B33" s="82"/>
      <c r="C33" s="26"/>
      <c r="D33" s="83"/>
      <c r="E33" s="83"/>
      <c r="F33" s="83"/>
      <c r="G33" s="83"/>
      <c r="H33" s="7"/>
    </row>
    <row r="34" spans="1:8" ht="39.5" x14ac:dyDescent="0.35">
      <c r="A34" s="24"/>
      <c r="B34" s="55" t="s">
        <v>46</v>
      </c>
      <c r="C34" s="84">
        <f>SUM(C35:C38)</f>
        <v>5828800</v>
      </c>
      <c r="D34" s="21">
        <f>SUM(D35:D38)</f>
        <v>356735</v>
      </c>
      <c r="E34" s="85">
        <f>SUM(E35:E38)</f>
        <v>8611.2000000000007</v>
      </c>
      <c r="F34" s="22">
        <f>E34/D34*100</f>
        <v>2.4138926654239143</v>
      </c>
      <c r="G34" s="21">
        <f>SUM(G35:G38)</f>
        <v>0</v>
      </c>
      <c r="H34" s="23">
        <f>SUM(H35:H38)</f>
        <v>348123.8</v>
      </c>
    </row>
    <row r="35" spans="1:8" ht="38.5" x14ac:dyDescent="0.35">
      <c r="A35" s="24" t="s">
        <v>47</v>
      </c>
      <c r="B35" s="34" t="s">
        <v>48</v>
      </c>
      <c r="C35" s="86">
        <v>3600000</v>
      </c>
      <c r="D35" s="57">
        <v>0</v>
      </c>
      <c r="E35" s="77">
        <v>0</v>
      </c>
      <c r="F35" s="41">
        <v>0</v>
      </c>
      <c r="G35" s="87">
        <v>0</v>
      </c>
      <c r="H35" s="42">
        <f>D35-E35</f>
        <v>0</v>
      </c>
    </row>
    <row r="36" spans="1:8" ht="58" x14ac:dyDescent="0.35">
      <c r="A36" s="24" t="s">
        <v>49</v>
      </c>
      <c r="B36" s="25" t="s">
        <v>50</v>
      </c>
      <c r="C36" s="86">
        <v>150000</v>
      </c>
      <c r="D36" s="57">
        <v>7135</v>
      </c>
      <c r="E36" s="88">
        <v>0</v>
      </c>
      <c r="F36" s="41">
        <f>E36/D36*100</f>
        <v>0</v>
      </c>
      <c r="G36" s="89">
        <v>0</v>
      </c>
      <c r="H36" s="42">
        <f>D36-E36</f>
        <v>7135</v>
      </c>
    </row>
    <row r="37" spans="1:8" ht="43.5" x14ac:dyDescent="0.35">
      <c r="A37" s="24" t="s">
        <v>51</v>
      </c>
      <c r="B37" s="25" t="s">
        <v>52</v>
      </c>
      <c r="C37" s="86">
        <v>1048800</v>
      </c>
      <c r="D37" s="57">
        <v>140100</v>
      </c>
      <c r="E37" s="88">
        <v>0</v>
      </c>
      <c r="F37" s="41">
        <f>E37/D37*100</f>
        <v>0</v>
      </c>
      <c r="G37" s="57">
        <v>0</v>
      </c>
      <c r="H37" s="42">
        <f>D37-E37</f>
        <v>140100</v>
      </c>
    </row>
    <row r="38" spans="1:8" ht="72.5" x14ac:dyDescent="0.35">
      <c r="A38" s="24" t="s">
        <v>53</v>
      </c>
      <c r="B38" s="25" t="s">
        <v>54</v>
      </c>
      <c r="C38" s="86">
        <v>1030000</v>
      </c>
      <c r="D38" s="57">
        <v>209500</v>
      </c>
      <c r="E38" s="87">
        <v>8611.2000000000007</v>
      </c>
      <c r="F38" s="41">
        <f>E38/D38*100</f>
        <v>4.1103579952267308</v>
      </c>
      <c r="G38" s="57">
        <v>0</v>
      </c>
      <c r="H38" s="42">
        <f>D38-E38</f>
        <v>200888.8</v>
      </c>
    </row>
    <row r="39" spans="1:8" x14ac:dyDescent="0.35">
      <c r="A39" s="24"/>
      <c r="B39" s="51"/>
      <c r="C39" s="90"/>
      <c r="D39" s="68"/>
      <c r="E39" s="91"/>
      <c r="F39" s="60"/>
      <c r="G39" s="68"/>
      <c r="H39" s="70"/>
    </row>
    <row r="40" spans="1:8" ht="26.5" x14ac:dyDescent="0.35">
      <c r="A40" s="24"/>
      <c r="B40" s="55" t="s">
        <v>55</v>
      </c>
      <c r="C40" s="20">
        <f>SUM(C41)</f>
        <v>813000</v>
      </c>
      <c r="D40" s="21">
        <f>SUM(D41)</f>
        <v>0</v>
      </c>
      <c r="E40" s="85">
        <f>SUM(E41)</f>
        <v>0</v>
      </c>
      <c r="F40" s="22">
        <v>0</v>
      </c>
      <c r="G40" s="21">
        <f>SUM(G41)</f>
        <v>0</v>
      </c>
      <c r="H40" s="23">
        <f>SUM(H41)</f>
        <v>0</v>
      </c>
    </row>
    <row r="41" spans="1:8" ht="51" x14ac:dyDescent="0.35">
      <c r="A41" s="24" t="s">
        <v>56</v>
      </c>
      <c r="B41" s="34" t="s">
        <v>57</v>
      </c>
      <c r="C41" s="56">
        <v>813000</v>
      </c>
      <c r="D41" s="57">
        <v>0</v>
      </c>
      <c r="E41" s="87">
        <v>0</v>
      </c>
      <c r="F41" s="41">
        <v>0</v>
      </c>
      <c r="G41" s="57">
        <v>0</v>
      </c>
      <c r="H41" s="42">
        <f>D41-E41</f>
        <v>0</v>
      </c>
    </row>
    <row r="42" spans="1:8" x14ac:dyDescent="0.35">
      <c r="A42" s="24"/>
      <c r="B42" s="51"/>
      <c r="C42" s="58"/>
      <c r="D42" s="59"/>
      <c r="E42" s="68"/>
      <c r="F42" s="92"/>
      <c r="G42" s="68"/>
      <c r="H42" s="93"/>
    </row>
    <row r="43" spans="1:8" ht="52.5" x14ac:dyDescent="0.35">
      <c r="A43" s="24"/>
      <c r="B43" s="55" t="s">
        <v>58</v>
      </c>
      <c r="C43" s="20">
        <f>SUM(C44:C45)</f>
        <v>12064700</v>
      </c>
      <c r="D43" s="21">
        <f>SUM(D44:D45)</f>
        <v>369625</v>
      </c>
      <c r="E43" s="21">
        <f>SUM(E44:E45)</f>
        <v>0</v>
      </c>
      <c r="F43" s="22">
        <v>0</v>
      </c>
      <c r="G43" s="21">
        <f>SUM(G44:G45)</f>
        <v>0</v>
      </c>
      <c r="H43" s="23">
        <f>SUM(H44:H45)</f>
        <v>369625</v>
      </c>
    </row>
    <row r="44" spans="1:8" ht="41.5" x14ac:dyDescent="0.35">
      <c r="A44" s="24" t="s">
        <v>59</v>
      </c>
      <c r="B44" s="43" t="s">
        <v>60</v>
      </c>
      <c r="C44" s="94">
        <v>9625050</v>
      </c>
      <c r="D44" s="95">
        <v>369625</v>
      </c>
      <c r="E44" s="96"/>
      <c r="F44" s="97"/>
      <c r="G44" s="96"/>
      <c r="H44" s="42">
        <f>D44-E44</f>
        <v>369625</v>
      </c>
    </row>
    <row r="45" spans="1:8" ht="42" thickBot="1" x14ac:dyDescent="0.4">
      <c r="A45" s="98" t="s">
        <v>61</v>
      </c>
      <c r="B45" s="99" t="s">
        <v>60</v>
      </c>
      <c r="C45" s="100">
        <v>2439650</v>
      </c>
      <c r="D45" s="101">
        <v>0</v>
      </c>
      <c r="E45" s="102">
        <v>0</v>
      </c>
      <c r="F45" s="103">
        <v>0</v>
      </c>
      <c r="G45" s="102">
        <v>0</v>
      </c>
      <c r="H45" s="104">
        <v>0</v>
      </c>
    </row>
    <row r="46" spans="1:8" x14ac:dyDescent="0.35">
      <c r="A46" s="105"/>
      <c r="B46" s="86"/>
      <c r="C46" s="86"/>
      <c r="D46" s="88"/>
      <c r="E46" s="106"/>
      <c r="F46" s="107"/>
      <c r="G46" s="88"/>
      <c r="H46" s="108"/>
    </row>
    <row r="47" spans="1:8" ht="15" thickBot="1" x14ac:dyDescent="0.4">
      <c r="B47" s="109"/>
      <c r="C47" s="109"/>
    </row>
    <row r="48" spans="1:8" ht="25" customHeight="1" x14ac:dyDescent="0.35">
      <c r="A48" s="224" t="s">
        <v>65</v>
      </c>
      <c r="B48" s="225"/>
      <c r="C48" s="225"/>
      <c r="D48" s="225"/>
      <c r="E48" s="225"/>
      <c r="F48" s="225"/>
      <c r="G48" s="225"/>
      <c r="H48" s="226"/>
    </row>
    <row r="49" spans="1:8" ht="15" thickBot="1" x14ac:dyDescent="0.4">
      <c r="A49" s="5"/>
      <c r="B49" s="6"/>
      <c r="C49" s="6"/>
      <c r="D49" s="6"/>
      <c r="E49" s="6"/>
      <c r="F49" s="6"/>
      <c r="G49" s="6"/>
      <c r="H49" s="7"/>
    </row>
    <row r="50" spans="1:8" ht="58.5" thickBot="1" x14ac:dyDescent="0.4">
      <c r="A50" s="8" t="s">
        <v>0</v>
      </c>
      <c r="B50" s="9" t="s">
        <v>1</v>
      </c>
      <c r="C50" s="10" t="s">
        <v>2</v>
      </c>
      <c r="D50" s="10" t="s">
        <v>3</v>
      </c>
      <c r="E50" s="10" t="s">
        <v>4</v>
      </c>
      <c r="F50" s="9" t="s">
        <v>5</v>
      </c>
      <c r="G50" s="9" t="s">
        <v>6</v>
      </c>
      <c r="H50" s="11" t="s">
        <v>7</v>
      </c>
    </row>
    <row r="51" spans="1:8" x14ac:dyDescent="0.35">
      <c r="A51" s="110"/>
      <c r="B51" s="111"/>
      <c r="C51" s="112"/>
      <c r="D51" s="113"/>
      <c r="E51" s="114"/>
      <c r="F51" s="112"/>
      <c r="G51" s="113"/>
      <c r="H51" s="115"/>
    </row>
    <row r="52" spans="1:8" x14ac:dyDescent="0.35">
      <c r="A52" s="116" t="s">
        <v>8</v>
      </c>
      <c r="B52" s="117" t="s">
        <v>9</v>
      </c>
      <c r="C52" s="118">
        <f>C54+C63+C67+C70+C75+C80+C86+C89</f>
        <v>43689200</v>
      </c>
      <c r="D52" s="118">
        <f>D54+D63+D67+D70+D75+D80+D86+D89</f>
        <v>17324139</v>
      </c>
      <c r="E52" s="118">
        <f>E54+E63+E67+E70+E75+E80+E86+E89</f>
        <v>6748434.3499999996</v>
      </c>
      <c r="F52" s="119">
        <f>E52/D52*100</f>
        <v>38.953937912874053</v>
      </c>
      <c r="G52" s="118">
        <f>G54+G63+G67+G70+G75+G80+G86+G89</f>
        <v>118155.95000000001</v>
      </c>
      <c r="H52" s="120">
        <f>H54+H63+H67+H70+H75+H80+H86+H89</f>
        <v>10575704.649999999</v>
      </c>
    </row>
    <row r="53" spans="1:8" x14ac:dyDescent="0.35">
      <c r="A53" s="116"/>
      <c r="B53" s="121"/>
      <c r="C53" s="122"/>
      <c r="D53" s="123"/>
      <c r="E53" s="124"/>
      <c r="F53" s="119"/>
      <c r="G53" s="123"/>
      <c r="H53" s="125"/>
    </row>
    <row r="54" spans="1:8" ht="39.5" x14ac:dyDescent="0.35">
      <c r="A54" s="116"/>
      <c r="B54" s="126" t="s">
        <v>10</v>
      </c>
      <c r="C54" s="127">
        <f>SUM(C55:C61)</f>
        <v>11483500</v>
      </c>
      <c r="D54" s="127">
        <f>SUM(D55:D61)</f>
        <v>3479580</v>
      </c>
      <c r="E54" s="127">
        <f>SUM(E55:E61)</f>
        <v>1064214.76</v>
      </c>
      <c r="F54" s="128">
        <f t="shared" ref="F54:F61" si="3">E54/D54*100</f>
        <v>30.584575149874411</v>
      </c>
      <c r="G54" s="127">
        <f>SUM(G55:G61)</f>
        <v>14884.1</v>
      </c>
      <c r="H54" s="129">
        <f>SUM(H55:H61)</f>
        <v>2415365.2400000002</v>
      </c>
    </row>
    <row r="55" spans="1:8" ht="29" x14ac:dyDescent="0.35">
      <c r="A55" s="116" t="s">
        <v>11</v>
      </c>
      <c r="B55" s="130" t="s">
        <v>12</v>
      </c>
      <c r="C55" s="131">
        <v>5000000</v>
      </c>
      <c r="D55" s="131">
        <v>1000000</v>
      </c>
      <c r="E55" s="131">
        <v>0</v>
      </c>
      <c r="F55" s="132">
        <v>0</v>
      </c>
      <c r="G55" s="131">
        <v>0</v>
      </c>
      <c r="H55" s="133">
        <f t="shared" ref="H55:H61" si="4">D55-E55</f>
        <v>1000000</v>
      </c>
    </row>
    <row r="56" spans="1:8" ht="51" x14ac:dyDescent="0.35">
      <c r="A56" s="116" t="s">
        <v>13</v>
      </c>
      <c r="B56" s="130" t="s">
        <v>14</v>
      </c>
      <c r="C56" s="134">
        <v>2783000</v>
      </c>
      <c r="D56" s="134">
        <v>556600</v>
      </c>
      <c r="E56" s="134">
        <v>187501.6</v>
      </c>
      <c r="F56" s="135">
        <v>0</v>
      </c>
      <c r="G56" s="134">
        <v>4734.1000000000004</v>
      </c>
      <c r="H56" s="136">
        <f t="shared" si="4"/>
        <v>369098.4</v>
      </c>
    </row>
    <row r="57" spans="1:8" ht="51" x14ac:dyDescent="0.35">
      <c r="A57" s="116" t="s">
        <v>15</v>
      </c>
      <c r="B57" s="130" t="s">
        <v>16</v>
      </c>
      <c r="C57" s="134">
        <v>500000</v>
      </c>
      <c r="D57" s="134">
        <v>0</v>
      </c>
      <c r="E57" s="134">
        <v>0</v>
      </c>
      <c r="F57" s="135">
        <v>0</v>
      </c>
      <c r="G57" s="134">
        <v>0</v>
      </c>
      <c r="H57" s="136">
        <f t="shared" si="4"/>
        <v>0</v>
      </c>
    </row>
    <row r="58" spans="1:8" ht="38.5" x14ac:dyDescent="0.35">
      <c r="A58" s="116" t="s">
        <v>17</v>
      </c>
      <c r="B58" s="130" t="s">
        <v>18</v>
      </c>
      <c r="C58" s="134">
        <v>500000</v>
      </c>
      <c r="D58" s="134">
        <v>200000</v>
      </c>
      <c r="E58" s="134">
        <v>138933</v>
      </c>
      <c r="F58" s="135">
        <v>0</v>
      </c>
      <c r="G58" s="134">
        <v>0</v>
      </c>
      <c r="H58" s="136">
        <f t="shared" si="4"/>
        <v>61067</v>
      </c>
    </row>
    <row r="59" spans="1:8" ht="51" x14ac:dyDescent="0.35">
      <c r="A59" s="116" t="s">
        <v>19</v>
      </c>
      <c r="B59" s="130" t="s">
        <v>20</v>
      </c>
      <c r="C59" s="134">
        <v>675000</v>
      </c>
      <c r="D59" s="134">
        <v>135000</v>
      </c>
      <c r="E59" s="134">
        <v>50000</v>
      </c>
      <c r="F59" s="135">
        <v>0</v>
      </c>
      <c r="G59" s="134">
        <v>0</v>
      </c>
      <c r="H59" s="136">
        <f t="shared" si="4"/>
        <v>85000</v>
      </c>
    </row>
    <row r="60" spans="1:8" ht="41.5" x14ac:dyDescent="0.35">
      <c r="A60" s="116" t="s">
        <v>21</v>
      </c>
      <c r="B60" s="137" t="s">
        <v>22</v>
      </c>
      <c r="C60" s="134">
        <v>186400</v>
      </c>
      <c r="D60" s="134">
        <v>37280</v>
      </c>
      <c r="E60" s="134">
        <v>2658.16</v>
      </c>
      <c r="F60" s="135">
        <v>0</v>
      </c>
      <c r="G60" s="134">
        <v>1850</v>
      </c>
      <c r="H60" s="136">
        <f t="shared" si="4"/>
        <v>34621.839999999997</v>
      </c>
    </row>
    <row r="61" spans="1:8" ht="51" x14ac:dyDescent="0.35">
      <c r="A61" s="116" t="s">
        <v>23</v>
      </c>
      <c r="B61" s="130" t="s">
        <v>24</v>
      </c>
      <c r="C61" s="134">
        <v>1839100</v>
      </c>
      <c r="D61" s="134">
        <v>1550700</v>
      </c>
      <c r="E61" s="134">
        <v>685122</v>
      </c>
      <c r="F61" s="135">
        <f t="shared" si="3"/>
        <v>44.181466434513446</v>
      </c>
      <c r="G61" s="134">
        <v>8300</v>
      </c>
      <c r="H61" s="136">
        <f t="shared" si="4"/>
        <v>865578</v>
      </c>
    </row>
    <row r="62" spans="1:8" x14ac:dyDescent="0.35">
      <c r="A62" s="116"/>
      <c r="B62" s="138"/>
      <c r="C62" s="134"/>
      <c r="D62" s="134"/>
      <c r="E62" s="139"/>
      <c r="F62" s="140"/>
      <c r="G62" s="139"/>
      <c r="H62" s="141"/>
    </row>
    <row r="63" spans="1:8" ht="52.5" x14ac:dyDescent="0.35">
      <c r="A63" s="116"/>
      <c r="B63" s="126" t="s">
        <v>25</v>
      </c>
      <c r="C63" s="127">
        <f>SUM(C64:C65)</f>
        <v>735300</v>
      </c>
      <c r="D63" s="127">
        <f t="shared" ref="D63:E63" si="5">SUM(D64:D65)</f>
        <v>595060</v>
      </c>
      <c r="E63" s="127">
        <f t="shared" si="5"/>
        <v>84458.39</v>
      </c>
      <c r="F63" s="128">
        <f>E63/D63*100</f>
        <v>14.193256142237756</v>
      </c>
      <c r="G63" s="127">
        <f>SUM(G64:G65)</f>
        <v>48948.42</v>
      </c>
      <c r="H63" s="129">
        <f>SUM(H64:H65)</f>
        <v>510601.61</v>
      </c>
    </row>
    <row r="64" spans="1:8" ht="58" x14ac:dyDescent="0.35">
      <c r="A64" s="116" t="s">
        <v>26</v>
      </c>
      <c r="B64" s="121" t="s">
        <v>27</v>
      </c>
      <c r="C64" s="142">
        <v>360300</v>
      </c>
      <c r="D64" s="142">
        <v>221660</v>
      </c>
      <c r="E64" s="131">
        <v>35509.97</v>
      </c>
      <c r="F64" s="132">
        <v>0</v>
      </c>
      <c r="G64" s="131">
        <v>0</v>
      </c>
      <c r="H64" s="143">
        <f>D64-E64</f>
        <v>186150.03</v>
      </c>
    </row>
    <row r="65" spans="1:8" ht="58" x14ac:dyDescent="0.35">
      <c r="A65" s="116" t="s">
        <v>28</v>
      </c>
      <c r="B65" s="121" t="s">
        <v>29</v>
      </c>
      <c r="C65" s="142">
        <v>375000</v>
      </c>
      <c r="D65" s="142">
        <v>373400</v>
      </c>
      <c r="E65" s="131">
        <v>48948.42</v>
      </c>
      <c r="F65" s="132">
        <f>E65/D65*100</f>
        <v>13.108843063738618</v>
      </c>
      <c r="G65" s="131">
        <v>48948.42</v>
      </c>
      <c r="H65" s="143">
        <f>D65-E65</f>
        <v>324451.58</v>
      </c>
    </row>
    <row r="66" spans="1:8" x14ac:dyDescent="0.35">
      <c r="A66" s="116"/>
      <c r="B66" s="144"/>
      <c r="C66" s="145"/>
      <c r="D66" s="145"/>
      <c r="E66" s="145"/>
      <c r="F66" s="145"/>
      <c r="G66" s="145"/>
      <c r="H66" s="146"/>
    </row>
    <row r="67" spans="1:8" ht="26.5" x14ac:dyDescent="0.35">
      <c r="A67" s="116"/>
      <c r="B67" s="117" t="s">
        <v>30</v>
      </c>
      <c r="C67" s="118">
        <f>SUM(C68)</f>
        <v>2500000</v>
      </c>
      <c r="D67" s="118">
        <f>SUM(D68)</f>
        <v>500000</v>
      </c>
      <c r="E67" s="118">
        <f>SUM(E68)</f>
        <v>0</v>
      </c>
      <c r="F67" s="119">
        <v>0</v>
      </c>
      <c r="G67" s="118">
        <v>0</v>
      </c>
      <c r="H67" s="120">
        <f>SUM(H68)</f>
        <v>500000</v>
      </c>
    </row>
    <row r="68" spans="1:8" ht="29" x14ac:dyDescent="0.35">
      <c r="A68" s="116" t="s">
        <v>31</v>
      </c>
      <c r="B68" s="121" t="s">
        <v>30</v>
      </c>
      <c r="C68" s="147">
        <v>2500000</v>
      </c>
      <c r="D68" s="147">
        <v>500000</v>
      </c>
      <c r="E68" s="147">
        <v>0</v>
      </c>
      <c r="F68" s="132">
        <v>0</v>
      </c>
      <c r="G68" s="147">
        <v>0</v>
      </c>
      <c r="H68" s="143">
        <f>D68-E68</f>
        <v>500000</v>
      </c>
    </row>
    <row r="69" spans="1:8" x14ac:dyDescent="0.35">
      <c r="A69" s="116"/>
      <c r="B69" s="144"/>
      <c r="C69" s="148"/>
      <c r="D69" s="149"/>
      <c r="E69" s="139"/>
      <c r="F69" s="139"/>
      <c r="G69" s="150"/>
      <c r="H69" s="141"/>
    </row>
    <row r="70" spans="1:8" ht="52.5" x14ac:dyDescent="0.35">
      <c r="A70" s="116"/>
      <c r="B70" s="117" t="s">
        <v>32</v>
      </c>
      <c r="C70" s="118">
        <f>SUM(C71:C73)</f>
        <v>8186500</v>
      </c>
      <c r="D70" s="151">
        <f>SUM(D71:D73)</f>
        <v>3084700</v>
      </c>
      <c r="E70" s="151">
        <f>SUM(E71:E73)</f>
        <v>1526300.25</v>
      </c>
      <c r="F70" s="152">
        <f>E70/D70*100</f>
        <v>49.479698187830259</v>
      </c>
      <c r="G70" s="151">
        <f>SUM(G71:G73)</f>
        <v>13866.060000000001</v>
      </c>
      <c r="H70" s="120">
        <f>SUM(H71:H73)</f>
        <v>1558399.75</v>
      </c>
    </row>
    <row r="71" spans="1:8" ht="29" x14ac:dyDescent="0.35">
      <c r="A71" s="116" t="s">
        <v>33</v>
      </c>
      <c r="B71" s="121" t="s">
        <v>34</v>
      </c>
      <c r="C71" s="134">
        <v>2486500</v>
      </c>
      <c r="D71" s="134">
        <v>1139796</v>
      </c>
      <c r="E71" s="134">
        <v>689985.13</v>
      </c>
      <c r="F71" s="135">
        <f>E71/D71*100</f>
        <v>60.53584413351161</v>
      </c>
      <c r="G71" s="134">
        <v>4459.38</v>
      </c>
      <c r="H71" s="136">
        <f>D71-E71</f>
        <v>449810.87</v>
      </c>
    </row>
    <row r="72" spans="1:8" ht="41.5" x14ac:dyDescent="0.35">
      <c r="A72" s="116" t="s">
        <v>35</v>
      </c>
      <c r="B72" s="153" t="s">
        <v>36</v>
      </c>
      <c r="C72" s="134">
        <v>5500000</v>
      </c>
      <c r="D72" s="134">
        <v>1904904</v>
      </c>
      <c r="E72" s="134">
        <v>835594.54</v>
      </c>
      <c r="F72" s="135">
        <f>E72/D72*100</f>
        <v>43.865440988102286</v>
      </c>
      <c r="G72" s="134">
        <v>9406.68</v>
      </c>
      <c r="H72" s="136">
        <f>D72-E72</f>
        <v>1069309.46</v>
      </c>
    </row>
    <row r="73" spans="1:8" ht="58" x14ac:dyDescent="0.35">
      <c r="A73" s="116" t="s">
        <v>37</v>
      </c>
      <c r="B73" s="154" t="s">
        <v>38</v>
      </c>
      <c r="C73" s="155">
        <v>200000</v>
      </c>
      <c r="D73" s="134">
        <v>40000</v>
      </c>
      <c r="E73" s="134">
        <v>720.58</v>
      </c>
      <c r="F73" s="135">
        <v>0</v>
      </c>
      <c r="G73" s="134">
        <v>0</v>
      </c>
      <c r="H73" s="136">
        <f>D73-E73</f>
        <v>39279.42</v>
      </c>
    </row>
    <row r="74" spans="1:8" x14ac:dyDescent="0.35">
      <c r="A74" s="116"/>
      <c r="B74" s="144"/>
      <c r="C74" s="156"/>
      <c r="D74" s="148"/>
      <c r="E74" s="148"/>
      <c r="F74" s="139"/>
      <c r="G74" s="157"/>
      <c r="H74" s="158"/>
    </row>
    <row r="75" spans="1:8" ht="39.5" x14ac:dyDescent="0.35">
      <c r="A75" s="159"/>
      <c r="B75" s="160" t="s">
        <v>39</v>
      </c>
      <c r="C75" s="161">
        <f>SUM(C76:C78)</f>
        <v>2077400</v>
      </c>
      <c r="D75" s="151">
        <f>SUM(D76:D78)</f>
        <v>417384</v>
      </c>
      <c r="E75" s="151">
        <f>SUM(E76:E78)</f>
        <v>22460.05</v>
      </c>
      <c r="F75" s="152">
        <f>E75/D75*100</f>
        <v>5.3811478159201123</v>
      </c>
      <c r="G75" s="151">
        <f>SUM(G76:G78)</f>
        <v>3531.24</v>
      </c>
      <c r="H75" s="162">
        <f>SUM(H76:H78)</f>
        <v>394923.95</v>
      </c>
    </row>
    <row r="76" spans="1:8" ht="58" x14ac:dyDescent="0.35">
      <c r="A76" s="159" t="s">
        <v>40</v>
      </c>
      <c r="B76" s="163" t="s">
        <v>41</v>
      </c>
      <c r="C76" s="164">
        <v>1852750</v>
      </c>
      <c r="D76" s="147">
        <v>376734</v>
      </c>
      <c r="E76" s="147">
        <v>22460.05</v>
      </c>
      <c r="F76" s="135">
        <f>E76/D76*100</f>
        <v>5.9617793987269536</v>
      </c>
      <c r="G76" s="147">
        <v>3531.24</v>
      </c>
      <c r="H76" s="165">
        <f>D76-E76</f>
        <v>354273.95</v>
      </c>
    </row>
    <row r="77" spans="1:8" ht="51" x14ac:dyDescent="0.35">
      <c r="A77" s="159" t="s">
        <v>42</v>
      </c>
      <c r="B77" s="166" t="s">
        <v>43</v>
      </c>
      <c r="C77" s="164">
        <v>74650</v>
      </c>
      <c r="D77" s="147">
        <v>10650</v>
      </c>
      <c r="E77" s="147">
        <v>0</v>
      </c>
      <c r="F77" s="135">
        <v>0</v>
      </c>
      <c r="G77" s="147">
        <v>0</v>
      </c>
      <c r="H77" s="165">
        <f>D77-E77</f>
        <v>10650</v>
      </c>
    </row>
    <row r="78" spans="1:8" ht="41.5" x14ac:dyDescent="0.35">
      <c r="A78" s="167" t="s">
        <v>44</v>
      </c>
      <c r="B78" s="168" t="s">
        <v>45</v>
      </c>
      <c r="C78" s="156">
        <v>150000</v>
      </c>
      <c r="D78" s="148">
        <v>30000</v>
      </c>
      <c r="E78" s="148">
        <v>0</v>
      </c>
      <c r="F78" s="140">
        <v>0</v>
      </c>
      <c r="G78" s="148">
        <v>0</v>
      </c>
      <c r="H78" s="169">
        <f>D78-E78</f>
        <v>30000</v>
      </c>
    </row>
    <row r="79" spans="1:8" x14ac:dyDescent="0.35">
      <c r="A79" s="116"/>
      <c r="B79" s="170"/>
      <c r="C79" s="122"/>
      <c r="D79" s="122"/>
      <c r="E79" s="122"/>
      <c r="F79" s="122"/>
      <c r="G79" s="122"/>
      <c r="H79" s="171"/>
    </row>
    <row r="80" spans="1:8" ht="39.5" x14ac:dyDescent="0.35">
      <c r="A80" s="116"/>
      <c r="B80" s="117" t="s">
        <v>46</v>
      </c>
      <c r="C80" s="172">
        <f>SUM(C81:C84)</f>
        <v>5828800</v>
      </c>
      <c r="D80" s="118">
        <f>SUM(D81:D84)</f>
        <v>4332795</v>
      </c>
      <c r="E80" s="173">
        <f>SUM(E81:E84)</f>
        <v>3894050.4499999997</v>
      </c>
      <c r="F80" s="119">
        <f>E80/D80*100</f>
        <v>89.873867792037231</v>
      </c>
      <c r="G80" s="118">
        <f>SUM(G81:G84)</f>
        <v>30222.55</v>
      </c>
      <c r="H80" s="120">
        <f>SUM(H81:H84)</f>
        <v>438744.55000000005</v>
      </c>
    </row>
    <row r="81" spans="1:8" ht="38.5" x14ac:dyDescent="0.35">
      <c r="A81" s="116" t="s">
        <v>47</v>
      </c>
      <c r="B81" s="130" t="s">
        <v>48</v>
      </c>
      <c r="C81" s="174">
        <v>3600000</v>
      </c>
      <c r="D81" s="147">
        <v>3600000</v>
      </c>
      <c r="E81" s="165">
        <v>3600000</v>
      </c>
      <c r="F81" s="135">
        <v>0</v>
      </c>
      <c r="G81" s="175">
        <v>0</v>
      </c>
      <c r="H81" s="136">
        <f>D81-E81</f>
        <v>0</v>
      </c>
    </row>
    <row r="82" spans="1:8" ht="58" x14ac:dyDescent="0.35">
      <c r="A82" s="116" t="s">
        <v>49</v>
      </c>
      <c r="B82" s="121" t="s">
        <v>50</v>
      </c>
      <c r="C82" s="174">
        <v>150000</v>
      </c>
      <c r="D82" s="147">
        <v>37135</v>
      </c>
      <c r="E82" s="174">
        <v>8340.15</v>
      </c>
      <c r="F82" s="135">
        <f>E82/D82*100</f>
        <v>22.459000942507068</v>
      </c>
      <c r="G82" s="164">
        <v>10</v>
      </c>
      <c r="H82" s="136">
        <f>D82-E82</f>
        <v>28794.85</v>
      </c>
    </row>
    <row r="83" spans="1:8" ht="43.5" x14ac:dyDescent="0.35">
      <c r="A83" s="116" t="s">
        <v>51</v>
      </c>
      <c r="B83" s="121" t="s">
        <v>52</v>
      </c>
      <c r="C83" s="174">
        <v>1049800</v>
      </c>
      <c r="D83" s="147">
        <v>288160</v>
      </c>
      <c r="E83" s="174">
        <v>93644.69</v>
      </c>
      <c r="F83" s="135">
        <f>E83/D83*100</f>
        <v>32.497463214880625</v>
      </c>
      <c r="G83" s="147">
        <v>28362</v>
      </c>
      <c r="H83" s="136">
        <f>D83-E83</f>
        <v>194515.31</v>
      </c>
    </row>
    <row r="84" spans="1:8" ht="72.5" x14ac:dyDescent="0.35">
      <c r="A84" s="116" t="s">
        <v>53</v>
      </c>
      <c r="B84" s="121" t="s">
        <v>54</v>
      </c>
      <c r="C84" s="174">
        <v>1029000</v>
      </c>
      <c r="D84" s="147">
        <v>407500</v>
      </c>
      <c r="E84" s="175">
        <v>192065.61</v>
      </c>
      <c r="F84" s="135">
        <f>E84/D84*100</f>
        <v>47.132665030674843</v>
      </c>
      <c r="G84" s="147">
        <v>1850.55</v>
      </c>
      <c r="H84" s="136">
        <f>D84-E84</f>
        <v>215434.39</v>
      </c>
    </row>
    <row r="85" spans="1:8" x14ac:dyDescent="0.35">
      <c r="A85" s="116"/>
      <c r="B85" s="144"/>
      <c r="C85" s="149"/>
      <c r="D85" s="148"/>
      <c r="E85" s="176"/>
      <c r="F85" s="140"/>
      <c r="G85" s="148"/>
      <c r="H85" s="158"/>
    </row>
    <row r="86" spans="1:8" ht="26.5" x14ac:dyDescent="0.35">
      <c r="A86" s="116"/>
      <c r="B86" s="117" t="s">
        <v>55</v>
      </c>
      <c r="C86" s="118">
        <f>SUM(C87)</f>
        <v>813000</v>
      </c>
      <c r="D86" s="118">
        <f>SUM(D87)</f>
        <v>221200</v>
      </c>
      <c r="E86" s="173">
        <f>SUM(E87)</f>
        <v>72665.36</v>
      </c>
      <c r="F86" s="119">
        <f t="shared" ref="F86" si="6">E86/D86*100</f>
        <v>32.850524412296565</v>
      </c>
      <c r="G86" s="118">
        <f>SUM(G87)</f>
        <v>6703.58</v>
      </c>
      <c r="H86" s="120">
        <f>SUM(H87)</f>
        <v>148534.64000000001</v>
      </c>
    </row>
    <row r="87" spans="1:8" ht="51" x14ac:dyDescent="0.35">
      <c r="A87" s="116" t="s">
        <v>56</v>
      </c>
      <c r="B87" s="130" t="s">
        <v>57</v>
      </c>
      <c r="C87" s="147">
        <v>813000</v>
      </c>
      <c r="D87" s="147">
        <v>221200</v>
      </c>
      <c r="E87" s="175">
        <v>72665.36</v>
      </c>
      <c r="F87" s="135">
        <f>E87/D87*100</f>
        <v>32.850524412296565</v>
      </c>
      <c r="G87" s="147">
        <v>6703.58</v>
      </c>
      <c r="H87" s="136">
        <f>D87-E87</f>
        <v>148534.64000000001</v>
      </c>
    </row>
    <row r="88" spans="1:8" x14ac:dyDescent="0.35">
      <c r="A88" s="116"/>
      <c r="B88" s="144"/>
      <c r="C88" s="148"/>
      <c r="D88" s="149"/>
      <c r="E88" s="148"/>
      <c r="F88" s="177"/>
      <c r="G88" s="148"/>
      <c r="H88" s="178"/>
    </row>
    <row r="89" spans="1:8" ht="52.5" x14ac:dyDescent="0.35">
      <c r="A89" s="116"/>
      <c r="B89" s="117" t="s">
        <v>58</v>
      </c>
      <c r="C89" s="118">
        <f>SUM(C90:C91)</f>
        <v>12064700</v>
      </c>
      <c r="D89" s="118">
        <f>SUM(D90:D91)</f>
        <v>4693420</v>
      </c>
      <c r="E89" s="118">
        <f>SUM(E90:E91)</f>
        <v>84285.09</v>
      </c>
      <c r="F89" s="119">
        <f>E89/D89*100</f>
        <v>1.7958139267314666</v>
      </c>
      <c r="G89" s="118">
        <f>SUM(G90:G91)</f>
        <v>0</v>
      </c>
      <c r="H89" s="120">
        <f>SUM(H90:H91)</f>
        <v>4609134.91</v>
      </c>
    </row>
    <row r="90" spans="1:8" ht="41.5" x14ac:dyDescent="0.35">
      <c r="A90" s="116" t="s">
        <v>59</v>
      </c>
      <c r="B90" s="137" t="s">
        <v>60</v>
      </c>
      <c r="C90" s="179">
        <v>9625050</v>
      </c>
      <c r="D90" s="179">
        <v>4190858</v>
      </c>
      <c r="E90" s="180">
        <v>80000</v>
      </c>
      <c r="F90" s="181">
        <f>E90/D90*100</f>
        <v>1.9089169807232791</v>
      </c>
      <c r="G90" s="180">
        <v>0</v>
      </c>
      <c r="H90" s="136">
        <f>D90-E90</f>
        <v>4110858</v>
      </c>
    </row>
    <row r="91" spans="1:8" ht="42" thickBot="1" x14ac:dyDescent="0.4">
      <c r="A91" s="182" t="s">
        <v>61</v>
      </c>
      <c r="B91" s="183" t="s">
        <v>60</v>
      </c>
      <c r="C91" s="184">
        <v>2439650</v>
      </c>
      <c r="D91" s="184">
        <v>502562</v>
      </c>
      <c r="E91" s="185">
        <v>4285.09</v>
      </c>
      <c r="F91" s="186">
        <f>E91/D91*100</f>
        <v>0.85264902638878404</v>
      </c>
      <c r="G91" s="185">
        <v>0</v>
      </c>
      <c r="H91" s="187">
        <f>D91-E91</f>
        <v>498276.91</v>
      </c>
    </row>
    <row r="92" spans="1:8" x14ac:dyDescent="0.35">
      <c r="A92" s="105"/>
      <c r="B92" s="88"/>
      <c r="C92" s="88"/>
      <c r="D92" s="88"/>
      <c r="E92" s="106"/>
      <c r="F92" s="107"/>
      <c r="G92" s="88"/>
      <c r="H92" s="108"/>
    </row>
    <row r="93" spans="1:8" ht="15" thickBot="1" x14ac:dyDescent="0.4">
      <c r="B93" s="109"/>
      <c r="C93" s="109"/>
    </row>
    <row r="94" spans="1:8" ht="16" customHeight="1" x14ac:dyDescent="0.35">
      <c r="A94" s="221" t="s">
        <v>64</v>
      </c>
      <c r="B94" s="222"/>
      <c r="C94" s="222"/>
      <c r="D94" s="222"/>
      <c r="E94" s="222"/>
      <c r="F94" s="222"/>
      <c r="G94" s="222"/>
      <c r="H94" s="223"/>
    </row>
    <row r="95" spans="1:8" ht="15" thickBot="1" x14ac:dyDescent="0.4">
      <c r="A95" s="5"/>
      <c r="B95" s="6"/>
      <c r="C95" s="6"/>
      <c r="D95" s="6"/>
      <c r="E95" s="6"/>
      <c r="F95" s="6"/>
      <c r="G95" s="6"/>
      <c r="H95" s="7"/>
    </row>
    <row r="96" spans="1:8" ht="58.5" thickBot="1" x14ac:dyDescent="0.4">
      <c r="A96" s="8" t="s">
        <v>0</v>
      </c>
      <c r="B96" s="9" t="s">
        <v>1</v>
      </c>
      <c r="C96" s="10" t="s">
        <v>2</v>
      </c>
      <c r="D96" s="10" t="s">
        <v>3</v>
      </c>
      <c r="E96" s="10" t="s">
        <v>4</v>
      </c>
      <c r="F96" s="9" t="s">
        <v>5</v>
      </c>
      <c r="G96" s="9" t="s">
        <v>6</v>
      </c>
      <c r="H96" s="11" t="s">
        <v>7</v>
      </c>
    </row>
    <row r="97" spans="1:8" x14ac:dyDescent="0.35">
      <c r="A97" s="12"/>
      <c r="B97" s="188"/>
      <c r="C97" s="16"/>
      <c r="D97" s="3"/>
      <c r="E97" s="15"/>
      <c r="F97" s="16"/>
      <c r="G97" s="3"/>
      <c r="H97" s="17"/>
    </row>
    <row r="98" spans="1:8" x14ac:dyDescent="0.35">
      <c r="A98" s="18" t="s">
        <v>8</v>
      </c>
      <c r="B98" s="189" t="s">
        <v>9</v>
      </c>
      <c r="C98" s="21">
        <f>C100+C109+C113+C116+C121+C126+C132+C135</f>
        <v>43689200</v>
      </c>
      <c r="D98" s="21">
        <f>D100+D109+D113+D116+D121+D126+D132+D135</f>
        <v>23234739</v>
      </c>
      <c r="E98" s="21">
        <f>E100+E109+E113+E116+E121+E126+E132+E135</f>
        <v>11746356.17</v>
      </c>
      <c r="F98" s="22">
        <f>E98/D98*100</f>
        <v>50.555145766862289</v>
      </c>
      <c r="G98" s="21">
        <f>G100+G109+G113+G116+G121+G126+G132+G135</f>
        <v>1656347.96</v>
      </c>
      <c r="H98" s="23">
        <f>H100+H109+H113+H116+H121+H126+H132+H135</f>
        <v>11488382.830000002</v>
      </c>
    </row>
    <row r="99" spans="1:8" x14ac:dyDescent="0.35">
      <c r="A99" s="24"/>
      <c r="B99" s="190"/>
      <c r="C99" s="83"/>
      <c r="D99" s="6"/>
      <c r="E99" s="27"/>
      <c r="F99" s="22"/>
      <c r="G99" s="6"/>
      <c r="H99" s="28"/>
    </row>
    <row r="100" spans="1:8" ht="39.5" x14ac:dyDescent="0.35">
      <c r="A100" s="24"/>
      <c r="B100" s="29" t="s">
        <v>10</v>
      </c>
      <c r="C100" s="31">
        <f>SUM(C101:C107)</f>
        <v>11483500</v>
      </c>
      <c r="D100" s="31">
        <f>SUM(D101:D107)</f>
        <v>4521880</v>
      </c>
      <c r="E100" s="31">
        <f>SUM(E101:E107)</f>
        <v>2542800.3499999996</v>
      </c>
      <c r="F100" s="32">
        <f t="shared" ref="F100:F107" si="7">E100/D100*100</f>
        <v>56.233255858182872</v>
      </c>
      <c r="G100" s="31">
        <f>SUM(G101:G107)</f>
        <v>285017.90000000002</v>
      </c>
      <c r="H100" s="33">
        <f>SUM(H101:H107)</f>
        <v>1979079.6500000001</v>
      </c>
    </row>
    <row r="101" spans="1:8" ht="29" x14ac:dyDescent="0.35">
      <c r="A101" s="24" t="s">
        <v>11</v>
      </c>
      <c r="B101" s="34" t="s">
        <v>12</v>
      </c>
      <c r="C101" s="36">
        <v>5000000</v>
      </c>
      <c r="D101" s="36">
        <v>1000000</v>
      </c>
      <c r="E101" s="36">
        <v>0</v>
      </c>
      <c r="F101" s="37">
        <v>0</v>
      </c>
      <c r="G101" s="36">
        <v>0</v>
      </c>
      <c r="H101" s="38">
        <f t="shared" ref="H101:H107" si="8">D101-E101</f>
        <v>1000000</v>
      </c>
    </row>
    <row r="102" spans="1:8" ht="51" x14ac:dyDescent="0.35">
      <c r="A102" s="24" t="s">
        <v>13</v>
      </c>
      <c r="B102" s="34" t="s">
        <v>14</v>
      </c>
      <c r="C102" s="40">
        <v>2783000</v>
      </c>
      <c r="D102" s="40">
        <v>593400</v>
      </c>
      <c r="E102" s="40">
        <v>344198.94</v>
      </c>
      <c r="F102" s="41">
        <v>0</v>
      </c>
      <c r="G102" s="40">
        <v>6236</v>
      </c>
      <c r="H102" s="42">
        <f t="shared" si="8"/>
        <v>249201.06</v>
      </c>
    </row>
    <row r="103" spans="1:8" ht="51" x14ac:dyDescent="0.35">
      <c r="A103" s="24" t="s">
        <v>15</v>
      </c>
      <c r="B103" s="34" t="s">
        <v>16</v>
      </c>
      <c r="C103" s="40">
        <v>500000</v>
      </c>
      <c r="D103" s="40">
        <v>500000</v>
      </c>
      <c r="E103" s="40">
        <v>500000</v>
      </c>
      <c r="F103" s="41">
        <v>0</v>
      </c>
      <c r="G103" s="40">
        <v>0</v>
      </c>
      <c r="H103" s="42">
        <f t="shared" si="8"/>
        <v>0</v>
      </c>
    </row>
    <row r="104" spans="1:8" ht="38.5" x14ac:dyDescent="0.35">
      <c r="A104" s="24" t="s">
        <v>17</v>
      </c>
      <c r="B104" s="34" t="s">
        <v>18</v>
      </c>
      <c r="C104" s="40">
        <v>500000</v>
      </c>
      <c r="D104" s="40">
        <v>447500</v>
      </c>
      <c r="E104" s="40">
        <v>330926</v>
      </c>
      <c r="F104" s="41">
        <v>0</v>
      </c>
      <c r="G104" s="40">
        <v>4640</v>
      </c>
      <c r="H104" s="42">
        <f t="shared" si="8"/>
        <v>116574</v>
      </c>
    </row>
    <row r="105" spans="1:8" ht="51" x14ac:dyDescent="0.35">
      <c r="A105" s="24" t="s">
        <v>19</v>
      </c>
      <c r="B105" s="34" t="s">
        <v>20</v>
      </c>
      <c r="C105" s="40">
        <v>675000</v>
      </c>
      <c r="D105" s="40">
        <v>320000</v>
      </c>
      <c r="E105" s="40">
        <v>123250</v>
      </c>
      <c r="F105" s="41">
        <v>0</v>
      </c>
      <c r="G105" s="40">
        <v>0</v>
      </c>
      <c r="H105" s="42">
        <f t="shared" si="8"/>
        <v>196750</v>
      </c>
    </row>
    <row r="106" spans="1:8" ht="41.5" x14ac:dyDescent="0.35">
      <c r="A106" s="24" t="s">
        <v>21</v>
      </c>
      <c r="B106" s="43" t="s">
        <v>22</v>
      </c>
      <c r="C106" s="40">
        <v>186400</v>
      </c>
      <c r="D106" s="40">
        <v>110280</v>
      </c>
      <c r="E106" s="40">
        <v>9223.16</v>
      </c>
      <c r="F106" s="41">
        <v>0</v>
      </c>
      <c r="G106" s="40">
        <v>2519.9</v>
      </c>
      <c r="H106" s="42">
        <f t="shared" si="8"/>
        <v>101056.84</v>
      </c>
    </row>
    <row r="107" spans="1:8" ht="51" x14ac:dyDescent="0.35">
      <c r="A107" s="24" t="s">
        <v>23</v>
      </c>
      <c r="B107" s="34" t="s">
        <v>24</v>
      </c>
      <c r="C107" s="40">
        <v>1839100</v>
      </c>
      <c r="D107" s="40">
        <v>1550700</v>
      </c>
      <c r="E107" s="40">
        <v>1235202.25</v>
      </c>
      <c r="F107" s="41">
        <f t="shared" si="7"/>
        <v>79.654494744309019</v>
      </c>
      <c r="G107" s="40">
        <v>271622</v>
      </c>
      <c r="H107" s="42">
        <f t="shared" si="8"/>
        <v>315497.75</v>
      </c>
    </row>
    <row r="108" spans="1:8" x14ac:dyDescent="0.35">
      <c r="A108" s="24"/>
      <c r="B108" s="44"/>
      <c r="C108" s="40"/>
      <c r="D108" s="40"/>
      <c r="E108" s="45"/>
      <c r="F108" s="46"/>
      <c r="G108" s="45"/>
      <c r="H108" s="47"/>
    </row>
    <row r="109" spans="1:8" ht="52.5" x14ac:dyDescent="0.35">
      <c r="A109" s="24"/>
      <c r="B109" s="29" t="s">
        <v>25</v>
      </c>
      <c r="C109" s="31">
        <f>SUM(C110:C111)</f>
        <v>735300</v>
      </c>
      <c r="D109" s="31">
        <f t="shared" ref="D109:E109" si="9">SUM(D110:D111)</f>
        <v>595060</v>
      </c>
      <c r="E109" s="31">
        <f t="shared" si="9"/>
        <v>340602.08999999997</v>
      </c>
      <c r="F109" s="32">
        <f>E109/D109*100</f>
        <v>57.238276812422271</v>
      </c>
      <c r="G109" s="31">
        <f>SUM(G110:G111)</f>
        <v>84458.39</v>
      </c>
      <c r="H109" s="33">
        <f>SUM(H110:H111)</f>
        <v>254457.91</v>
      </c>
    </row>
    <row r="110" spans="1:8" ht="58" x14ac:dyDescent="0.35">
      <c r="A110" s="24" t="s">
        <v>26</v>
      </c>
      <c r="B110" s="25" t="s">
        <v>27</v>
      </c>
      <c r="C110" s="49">
        <v>360300</v>
      </c>
      <c r="D110" s="49">
        <v>221660</v>
      </c>
      <c r="E110" s="36">
        <v>41555.85</v>
      </c>
      <c r="F110" s="37">
        <v>0</v>
      </c>
      <c r="G110" s="36">
        <v>35509.97</v>
      </c>
      <c r="H110" s="50">
        <f>D110-E110</f>
        <v>180104.15</v>
      </c>
    </row>
    <row r="111" spans="1:8" ht="58" x14ac:dyDescent="0.35">
      <c r="A111" s="24" t="s">
        <v>28</v>
      </c>
      <c r="B111" s="25" t="s">
        <v>29</v>
      </c>
      <c r="C111" s="49">
        <v>375000</v>
      </c>
      <c r="D111" s="49">
        <v>373400</v>
      </c>
      <c r="E111" s="36">
        <v>299046.24</v>
      </c>
      <c r="F111" s="37">
        <f>E111/D111*100</f>
        <v>80.087370112479917</v>
      </c>
      <c r="G111" s="36">
        <v>48948.42</v>
      </c>
      <c r="H111" s="50">
        <f>D111-E111</f>
        <v>74353.760000000009</v>
      </c>
    </row>
    <row r="112" spans="1:8" x14ac:dyDescent="0.35">
      <c r="A112" s="24"/>
      <c r="B112" s="51"/>
      <c r="C112" s="53"/>
      <c r="D112" s="53"/>
      <c r="E112" s="53"/>
      <c r="F112" s="53"/>
      <c r="G112" s="53"/>
      <c r="H112" s="54"/>
    </row>
    <row r="113" spans="1:8" ht="26.5" x14ac:dyDescent="0.35">
      <c r="A113" s="24"/>
      <c r="B113" s="55" t="s">
        <v>30</v>
      </c>
      <c r="C113" s="21">
        <f>SUM(C114)</f>
        <v>2500000</v>
      </c>
      <c r="D113" s="21">
        <f>SUM(D114)</f>
        <v>500000</v>
      </c>
      <c r="E113" s="21">
        <f>SUM(E114)</f>
        <v>0</v>
      </c>
      <c r="F113" s="22">
        <v>0</v>
      </c>
      <c r="G113" s="21">
        <v>0</v>
      </c>
      <c r="H113" s="23">
        <f>SUM(H114)</f>
        <v>500000</v>
      </c>
    </row>
    <row r="114" spans="1:8" ht="29" x14ac:dyDescent="0.35">
      <c r="A114" s="24" t="s">
        <v>31</v>
      </c>
      <c r="B114" s="25" t="s">
        <v>30</v>
      </c>
      <c r="C114" s="57">
        <v>2500000</v>
      </c>
      <c r="D114" s="57">
        <v>500000</v>
      </c>
      <c r="E114" s="57">
        <v>0</v>
      </c>
      <c r="F114" s="37">
        <v>0</v>
      </c>
      <c r="G114" s="57">
        <v>0</v>
      </c>
      <c r="H114" s="50">
        <f>D114-E114</f>
        <v>500000</v>
      </c>
    </row>
    <row r="115" spans="1:8" x14ac:dyDescent="0.35">
      <c r="A115" s="24"/>
      <c r="B115" s="51"/>
      <c r="C115" s="68"/>
      <c r="D115" s="59"/>
      <c r="E115" s="45"/>
      <c r="F115" s="60"/>
      <c r="G115" s="61"/>
      <c r="H115" s="47"/>
    </row>
    <row r="116" spans="1:8" ht="52.5" x14ac:dyDescent="0.35">
      <c r="A116" s="24"/>
      <c r="B116" s="55" t="s">
        <v>32</v>
      </c>
      <c r="C116" s="21">
        <f>SUM(C117:C119)</f>
        <v>8114500</v>
      </c>
      <c r="D116" s="62">
        <f>SUM(D117:D119)</f>
        <v>4412406</v>
      </c>
      <c r="E116" s="62">
        <f>SUM(E117:E119)</f>
        <v>2716873.03</v>
      </c>
      <c r="F116" s="63">
        <f>E116/D116*100</f>
        <v>61.573505021976672</v>
      </c>
      <c r="G116" s="62">
        <f>SUM(G117:G119)</f>
        <v>641140.25</v>
      </c>
      <c r="H116" s="23">
        <f>SUM(H117:H119)</f>
        <v>1695532.97</v>
      </c>
    </row>
    <row r="117" spans="1:8" ht="29" x14ac:dyDescent="0.35">
      <c r="A117" s="24" t="s">
        <v>33</v>
      </c>
      <c r="B117" s="25" t="s">
        <v>34</v>
      </c>
      <c r="C117" s="40">
        <v>2414500</v>
      </c>
      <c r="D117" s="40">
        <v>1573192</v>
      </c>
      <c r="E117" s="40">
        <v>1054570.1299999999</v>
      </c>
      <c r="F117" s="41">
        <f>E117/D117*100</f>
        <v>67.033784178917756</v>
      </c>
      <c r="G117" s="40">
        <v>182235.17</v>
      </c>
      <c r="H117" s="42">
        <f>D117-E117</f>
        <v>518621.87000000011</v>
      </c>
    </row>
    <row r="118" spans="1:8" ht="41.5" x14ac:dyDescent="0.35">
      <c r="A118" s="24" t="s">
        <v>35</v>
      </c>
      <c r="B118" s="64" t="s">
        <v>36</v>
      </c>
      <c r="C118" s="40">
        <v>5500000</v>
      </c>
      <c r="D118" s="40">
        <v>2755942</v>
      </c>
      <c r="E118" s="40">
        <v>1660163.12</v>
      </c>
      <c r="F118" s="41">
        <f>E118/D118*100</f>
        <v>60.239407070250394</v>
      </c>
      <c r="G118" s="40">
        <v>458841.08</v>
      </c>
      <c r="H118" s="42">
        <f>D118-E118</f>
        <v>1095778.8799999999</v>
      </c>
    </row>
    <row r="119" spans="1:8" ht="58" x14ac:dyDescent="0.35">
      <c r="A119" s="24" t="s">
        <v>37</v>
      </c>
      <c r="B119" s="65" t="s">
        <v>38</v>
      </c>
      <c r="C119" s="191">
        <v>200000</v>
      </c>
      <c r="D119" s="40">
        <v>83272</v>
      </c>
      <c r="E119" s="40">
        <v>2139.7800000000002</v>
      </c>
      <c r="F119" s="41">
        <v>0</v>
      </c>
      <c r="G119" s="40">
        <v>64</v>
      </c>
      <c r="H119" s="42">
        <f>D119-E119</f>
        <v>81132.22</v>
      </c>
    </row>
    <row r="120" spans="1:8" x14ac:dyDescent="0.35">
      <c r="A120" s="24"/>
      <c r="B120" s="51"/>
      <c r="C120" s="192"/>
      <c r="D120" s="68"/>
      <c r="E120" s="68"/>
      <c r="F120" s="60"/>
      <c r="G120" s="69"/>
      <c r="H120" s="70"/>
    </row>
    <row r="121" spans="1:8" ht="39.5" x14ac:dyDescent="0.35">
      <c r="A121" s="71"/>
      <c r="B121" s="72" t="s">
        <v>39</v>
      </c>
      <c r="C121" s="193">
        <f>SUM(C122:C124)</f>
        <v>2077400</v>
      </c>
      <c r="D121" s="62">
        <f>SUM(D122:D124)</f>
        <v>965830</v>
      </c>
      <c r="E121" s="62">
        <f>SUM(E122:E124)</f>
        <v>352060.3</v>
      </c>
      <c r="F121" s="63">
        <f>E121/D121*100</f>
        <v>36.451580505886128</v>
      </c>
      <c r="G121" s="62">
        <f>SUM(G122:G124)</f>
        <v>17142.09</v>
      </c>
      <c r="H121" s="74">
        <f>SUM(H122:H124)</f>
        <v>613769.69999999995</v>
      </c>
    </row>
    <row r="122" spans="1:8" ht="58" x14ac:dyDescent="0.35">
      <c r="A122" s="71" t="s">
        <v>40</v>
      </c>
      <c r="B122" s="75" t="s">
        <v>41</v>
      </c>
      <c r="C122" s="89">
        <v>1852750</v>
      </c>
      <c r="D122" s="57">
        <v>805180</v>
      </c>
      <c r="E122" s="57">
        <v>352060.3</v>
      </c>
      <c r="F122" s="41">
        <f>E122/D122*100</f>
        <v>43.724421868402096</v>
      </c>
      <c r="G122" s="57">
        <v>17142.09</v>
      </c>
      <c r="H122" s="77">
        <f>D122-E122</f>
        <v>453119.7</v>
      </c>
    </row>
    <row r="123" spans="1:8" ht="51" x14ac:dyDescent="0.35">
      <c r="A123" s="71" t="s">
        <v>42</v>
      </c>
      <c r="B123" s="78" t="s">
        <v>43</v>
      </c>
      <c r="C123" s="89">
        <v>74650</v>
      </c>
      <c r="D123" s="57">
        <v>10650</v>
      </c>
      <c r="E123" s="57">
        <v>0</v>
      </c>
      <c r="F123" s="41">
        <v>0</v>
      </c>
      <c r="G123" s="57">
        <v>0</v>
      </c>
      <c r="H123" s="77">
        <f>D123-E123</f>
        <v>10650</v>
      </c>
    </row>
    <row r="124" spans="1:8" ht="41.5" x14ac:dyDescent="0.35">
      <c r="A124" s="79" t="s">
        <v>44</v>
      </c>
      <c r="B124" s="80" t="s">
        <v>45</v>
      </c>
      <c r="C124" s="192">
        <v>150000</v>
      </c>
      <c r="D124" s="68">
        <v>150000</v>
      </c>
      <c r="E124" s="68">
        <v>0</v>
      </c>
      <c r="F124" s="46">
        <v>0</v>
      </c>
      <c r="G124" s="68">
        <v>0</v>
      </c>
      <c r="H124" s="81">
        <f>D124-E124</f>
        <v>150000</v>
      </c>
    </row>
    <row r="125" spans="1:8" x14ac:dyDescent="0.35">
      <c r="A125" s="24"/>
      <c r="B125" s="82"/>
      <c r="C125" s="83"/>
      <c r="D125" s="83"/>
      <c r="E125" s="83"/>
      <c r="F125" s="83"/>
      <c r="G125" s="83"/>
      <c r="H125" s="7"/>
    </row>
    <row r="126" spans="1:8" ht="39.5" x14ac:dyDescent="0.35">
      <c r="A126" s="24"/>
      <c r="B126" s="55" t="s">
        <v>46</v>
      </c>
      <c r="C126" s="194">
        <f>SUM(C127:C130)</f>
        <v>5900900</v>
      </c>
      <c r="D126" s="21">
        <f>SUM(D127:D130)</f>
        <v>5114525</v>
      </c>
      <c r="E126" s="85">
        <f>SUM(E127:E130)</f>
        <v>4095391.5300000003</v>
      </c>
      <c r="F126" s="22">
        <f>E126/D126*100</f>
        <v>80.073741549801795</v>
      </c>
      <c r="G126" s="21">
        <f>SUM(G127:G130)</f>
        <v>84186.16</v>
      </c>
      <c r="H126" s="23">
        <f>SUM(H127:H130)</f>
        <v>1019133.47</v>
      </c>
    </row>
    <row r="127" spans="1:8" ht="38.5" x14ac:dyDescent="0.35">
      <c r="A127" s="24" t="s">
        <v>47</v>
      </c>
      <c r="B127" s="34" t="s">
        <v>48</v>
      </c>
      <c r="C127" s="88">
        <v>3600000</v>
      </c>
      <c r="D127" s="57">
        <v>3600000</v>
      </c>
      <c r="E127" s="77">
        <v>3600000</v>
      </c>
      <c r="F127" s="41">
        <v>0</v>
      </c>
      <c r="G127" s="87">
        <v>0</v>
      </c>
      <c r="H127" s="42">
        <f>D127-E127</f>
        <v>0</v>
      </c>
    </row>
    <row r="128" spans="1:8" ht="58" x14ac:dyDescent="0.35">
      <c r="A128" s="24" t="s">
        <v>49</v>
      </c>
      <c r="B128" s="25" t="s">
        <v>50</v>
      </c>
      <c r="C128" s="88">
        <v>150100</v>
      </c>
      <c r="D128" s="57">
        <v>37235</v>
      </c>
      <c r="E128" s="88">
        <v>12705.45</v>
      </c>
      <c r="F128" s="41">
        <f>E128/D128*100</f>
        <v>34.122331140056403</v>
      </c>
      <c r="G128" s="89">
        <v>6941.55</v>
      </c>
      <c r="H128" s="42">
        <f>D128-E128</f>
        <v>24529.55</v>
      </c>
    </row>
    <row r="129" spans="1:8" ht="43.5" x14ac:dyDescent="0.35">
      <c r="A129" s="24" t="s">
        <v>51</v>
      </c>
      <c r="B129" s="25" t="s">
        <v>52</v>
      </c>
      <c r="C129" s="88">
        <v>1121800</v>
      </c>
      <c r="D129" s="57">
        <v>625810</v>
      </c>
      <c r="E129" s="88">
        <v>262203.99</v>
      </c>
      <c r="F129" s="41">
        <f>E129/D129*100</f>
        <v>41.898338153752732</v>
      </c>
      <c r="G129" s="57">
        <v>74369.62</v>
      </c>
      <c r="H129" s="42">
        <f>D129-E129</f>
        <v>363606.01</v>
      </c>
    </row>
    <row r="130" spans="1:8" ht="72.5" x14ac:dyDescent="0.35">
      <c r="A130" s="24" t="s">
        <v>53</v>
      </c>
      <c r="B130" s="25" t="s">
        <v>54</v>
      </c>
      <c r="C130" s="88">
        <v>1029000</v>
      </c>
      <c r="D130" s="57">
        <v>851480</v>
      </c>
      <c r="E130" s="87">
        <v>220482.09</v>
      </c>
      <c r="F130" s="41">
        <f>E130/D130*100</f>
        <v>25.893983417109034</v>
      </c>
      <c r="G130" s="57">
        <v>2874.99</v>
      </c>
      <c r="H130" s="42">
        <f>D130-E130</f>
        <v>630997.91</v>
      </c>
    </row>
    <row r="131" spans="1:8" x14ac:dyDescent="0.35">
      <c r="A131" s="24"/>
      <c r="B131" s="51"/>
      <c r="C131" s="59"/>
      <c r="D131" s="68"/>
      <c r="E131" s="91"/>
      <c r="F131" s="46"/>
      <c r="G131" s="68"/>
      <c r="H131" s="70"/>
    </row>
    <row r="132" spans="1:8" ht="26.5" x14ac:dyDescent="0.35">
      <c r="A132" s="24"/>
      <c r="B132" s="55" t="s">
        <v>55</v>
      </c>
      <c r="C132" s="21">
        <f>SUM(C133)</f>
        <v>812900</v>
      </c>
      <c r="D132" s="21">
        <f>SUM(D133)</f>
        <v>563249</v>
      </c>
      <c r="E132" s="85">
        <f>SUM(E133)</f>
        <v>124459.98</v>
      </c>
      <c r="F132" s="22">
        <f t="shared" ref="F132" si="10">E132/D132*100</f>
        <v>22.096795555784386</v>
      </c>
      <c r="G132" s="21">
        <f>SUM(G133)</f>
        <v>9174.14</v>
      </c>
      <c r="H132" s="23">
        <f>SUM(H133)</f>
        <v>438789.02</v>
      </c>
    </row>
    <row r="133" spans="1:8" ht="51" x14ac:dyDescent="0.35">
      <c r="A133" s="24" t="s">
        <v>56</v>
      </c>
      <c r="B133" s="34" t="s">
        <v>57</v>
      </c>
      <c r="C133" s="57">
        <v>812900</v>
      </c>
      <c r="D133" s="57">
        <v>563249</v>
      </c>
      <c r="E133" s="87">
        <v>124459.98</v>
      </c>
      <c r="F133" s="41">
        <f>E133/D133*100</f>
        <v>22.096795555784386</v>
      </c>
      <c r="G133" s="57">
        <v>9174.14</v>
      </c>
      <c r="H133" s="42">
        <f>D133-E133</f>
        <v>438789.02</v>
      </c>
    </row>
    <row r="134" spans="1:8" x14ac:dyDescent="0.35">
      <c r="A134" s="24"/>
      <c r="B134" s="51"/>
      <c r="C134" s="68"/>
      <c r="D134" s="59"/>
      <c r="E134" s="68"/>
      <c r="F134" s="92"/>
      <c r="G134" s="68"/>
      <c r="H134" s="93"/>
    </row>
    <row r="135" spans="1:8" ht="52.5" x14ac:dyDescent="0.35">
      <c r="A135" s="24"/>
      <c r="B135" s="55" t="s">
        <v>58</v>
      </c>
      <c r="C135" s="21">
        <f>SUM(C136:C137)</f>
        <v>12064700</v>
      </c>
      <c r="D135" s="21">
        <f>SUM(D136:D137)</f>
        <v>6561789</v>
      </c>
      <c r="E135" s="21">
        <f>SUM(E136:E137)</f>
        <v>1574168.8900000001</v>
      </c>
      <c r="F135" s="22">
        <f>E135/D135*100</f>
        <v>23.989934604724414</v>
      </c>
      <c r="G135" s="21">
        <f>SUM(G136:G137)</f>
        <v>535229.03</v>
      </c>
      <c r="H135" s="23">
        <f>SUM(H136:H137)</f>
        <v>4987620.1100000003</v>
      </c>
    </row>
    <row r="136" spans="1:8" ht="41.5" x14ac:dyDescent="0.35">
      <c r="A136" s="24" t="s">
        <v>59</v>
      </c>
      <c r="B136" s="43" t="s">
        <v>60</v>
      </c>
      <c r="C136" s="95">
        <f>9534128+90922</f>
        <v>9625050</v>
      </c>
      <c r="D136" s="95">
        <f>5218934+90922</f>
        <v>5309856</v>
      </c>
      <c r="E136" s="96">
        <f>1285756.33+25568.59</f>
        <v>1311324.9200000002</v>
      </c>
      <c r="F136" s="97">
        <f>E136/D136*100</f>
        <v>24.696054280944722</v>
      </c>
      <c r="G136" s="96">
        <f>491598+3297.38</f>
        <v>494895.38</v>
      </c>
      <c r="H136" s="42">
        <f>D136-E136</f>
        <v>3998531.08</v>
      </c>
    </row>
    <row r="137" spans="1:8" ht="42" thickBot="1" x14ac:dyDescent="0.4">
      <c r="A137" s="98" t="s">
        <v>61</v>
      </c>
      <c r="B137" s="99" t="s">
        <v>60</v>
      </c>
      <c r="C137" s="101">
        <v>2439650</v>
      </c>
      <c r="D137" s="101">
        <v>1251933</v>
      </c>
      <c r="E137" s="102">
        <v>262843.96999999997</v>
      </c>
      <c r="F137" s="103">
        <f>E137/D137*100</f>
        <v>20.995050853360361</v>
      </c>
      <c r="G137" s="102">
        <v>40333.65</v>
      </c>
      <c r="H137" s="104">
        <f>D137-E137</f>
        <v>989089.03</v>
      </c>
    </row>
    <row r="139" spans="1:8" ht="15" thickBot="1" x14ac:dyDescent="0.4"/>
    <row r="140" spans="1:8" x14ac:dyDescent="0.35">
      <c r="A140" s="218" t="s">
        <v>63</v>
      </c>
      <c r="B140" s="219"/>
      <c r="C140" s="219"/>
      <c r="D140" s="219"/>
      <c r="E140" s="219"/>
      <c r="F140" s="219"/>
      <c r="G140" s="219"/>
      <c r="H140" s="220"/>
    </row>
    <row r="141" spans="1:8" ht="15" thickBot="1" x14ac:dyDescent="0.4">
      <c r="A141" s="5"/>
      <c r="B141" s="6"/>
      <c r="C141" s="6"/>
      <c r="D141" s="6"/>
      <c r="E141" s="6"/>
      <c r="F141" s="6"/>
      <c r="G141" s="6"/>
      <c r="H141" s="7"/>
    </row>
    <row r="142" spans="1:8" ht="58.5" thickBot="1" x14ac:dyDescent="0.4">
      <c r="A142" s="8" t="s">
        <v>0</v>
      </c>
      <c r="B142" s="9" t="s">
        <v>1</v>
      </c>
      <c r="C142" s="10" t="s">
        <v>2</v>
      </c>
      <c r="D142" s="10" t="s">
        <v>3</v>
      </c>
      <c r="E142" s="10" t="s">
        <v>4</v>
      </c>
      <c r="F142" s="9" t="s">
        <v>5</v>
      </c>
      <c r="G142" s="9" t="s">
        <v>6</v>
      </c>
      <c r="H142" s="11" t="s">
        <v>7</v>
      </c>
    </row>
    <row r="143" spans="1:8" x14ac:dyDescent="0.35">
      <c r="A143" s="200"/>
      <c r="B143" s="188"/>
      <c r="C143" s="16"/>
      <c r="D143" s="3"/>
      <c r="E143" s="15"/>
      <c r="F143" s="16"/>
      <c r="G143" s="3"/>
      <c r="H143" s="17"/>
    </row>
    <row r="144" spans="1:8" x14ac:dyDescent="0.35">
      <c r="A144" s="201" t="s">
        <v>8</v>
      </c>
      <c r="B144" s="189" t="s">
        <v>9</v>
      </c>
      <c r="C144" s="21">
        <f>C146+C155+C159+C162+C167+C172+C178+C181</f>
        <v>43689200</v>
      </c>
      <c r="D144" s="21">
        <f>D146+D155+D159+D162+D167+D172+D178+D181</f>
        <v>24985385</v>
      </c>
      <c r="E144" s="21">
        <f>E146+E155+E159+E162+E167+E172+E178+E181</f>
        <v>14527944.02</v>
      </c>
      <c r="F144" s="22">
        <f>E144/D144*100</f>
        <v>58.145768096028938</v>
      </c>
      <c r="G144" s="21">
        <f>G146+G155+G159+G162+G167+G172+G178+G181</f>
        <v>2262517.2999999998</v>
      </c>
      <c r="H144" s="23">
        <f>H146+H155+H159+H162+H167+H172+H178+H181</f>
        <v>10457440.98</v>
      </c>
    </row>
    <row r="145" spans="1:8" x14ac:dyDescent="0.35">
      <c r="A145" s="202"/>
      <c r="B145" s="190"/>
      <c r="C145" s="83"/>
      <c r="D145" s="6"/>
      <c r="E145" s="27"/>
      <c r="F145" s="22"/>
      <c r="G145" s="6"/>
      <c r="H145" s="28"/>
    </row>
    <row r="146" spans="1:8" x14ac:dyDescent="0.35">
      <c r="A146" s="202"/>
      <c r="B146" s="203" t="s">
        <v>10</v>
      </c>
      <c r="C146" s="31">
        <f>SUM(C147:C153)</f>
        <v>11483500</v>
      </c>
      <c r="D146" s="31">
        <f>SUM(D147:D153)</f>
        <v>4521880</v>
      </c>
      <c r="E146" s="31">
        <f>SUM(E147:E153)</f>
        <v>2814284.92</v>
      </c>
      <c r="F146" s="32">
        <f t="shared" ref="F146:F153" si="11">E146/D146*100</f>
        <v>62.237054499455979</v>
      </c>
      <c r="G146" s="31">
        <f>SUM(G147:G153)</f>
        <v>529648.52</v>
      </c>
      <c r="H146" s="33">
        <f>SUM(H147:H153)</f>
        <v>1707595.08</v>
      </c>
    </row>
    <row r="147" spans="1:8" x14ac:dyDescent="0.35">
      <c r="A147" s="202" t="s">
        <v>11</v>
      </c>
      <c r="B147" s="204" t="s">
        <v>12</v>
      </c>
      <c r="C147" s="36">
        <v>5000000</v>
      </c>
      <c r="D147" s="36">
        <v>1000000</v>
      </c>
      <c r="E147" s="36">
        <v>0</v>
      </c>
      <c r="F147" s="37">
        <f>E147/D147*100</f>
        <v>0</v>
      </c>
      <c r="G147" s="36">
        <v>0</v>
      </c>
      <c r="H147" s="38">
        <f t="shared" ref="H147:H153" si="12">D147-E147</f>
        <v>1000000</v>
      </c>
    </row>
    <row r="148" spans="1:8" x14ac:dyDescent="0.35">
      <c r="A148" s="202" t="s">
        <v>13</v>
      </c>
      <c r="B148" s="204" t="s">
        <v>14</v>
      </c>
      <c r="C148" s="40">
        <v>2791910</v>
      </c>
      <c r="D148" s="40">
        <v>602310</v>
      </c>
      <c r="E148" s="40">
        <v>458140.13</v>
      </c>
      <c r="F148" s="37">
        <f t="shared" ref="F148:F152" si="13">E148/D148*100</f>
        <v>76.063842539556049</v>
      </c>
      <c r="G148" s="40">
        <v>125121.36</v>
      </c>
      <c r="H148" s="42">
        <f t="shared" si="12"/>
        <v>144169.87</v>
      </c>
    </row>
    <row r="149" spans="1:8" x14ac:dyDescent="0.35">
      <c r="A149" s="202" t="s">
        <v>15</v>
      </c>
      <c r="B149" s="204" t="s">
        <v>16</v>
      </c>
      <c r="C149" s="40">
        <v>500000</v>
      </c>
      <c r="D149" s="40">
        <v>500000</v>
      </c>
      <c r="E149" s="40">
        <v>500000</v>
      </c>
      <c r="F149" s="37">
        <f t="shared" si="13"/>
        <v>100</v>
      </c>
      <c r="G149" s="40">
        <v>0</v>
      </c>
      <c r="H149" s="42">
        <f t="shared" si="12"/>
        <v>0</v>
      </c>
    </row>
    <row r="150" spans="1:8" x14ac:dyDescent="0.35">
      <c r="A150" s="202" t="s">
        <v>17</v>
      </c>
      <c r="B150" s="204" t="s">
        <v>18</v>
      </c>
      <c r="C150" s="40">
        <v>500000</v>
      </c>
      <c r="D150" s="40">
        <v>447500</v>
      </c>
      <c r="E150" s="40">
        <v>346151</v>
      </c>
      <c r="F150" s="37">
        <f t="shared" si="13"/>
        <v>77.35217877094972</v>
      </c>
      <c r="G150" s="40">
        <v>34047</v>
      </c>
      <c r="H150" s="42">
        <f t="shared" si="12"/>
        <v>101349</v>
      </c>
    </row>
    <row r="151" spans="1:8" x14ac:dyDescent="0.35">
      <c r="A151" s="202" t="s">
        <v>19</v>
      </c>
      <c r="B151" s="204" t="s">
        <v>20</v>
      </c>
      <c r="C151" s="40">
        <v>675000</v>
      </c>
      <c r="D151" s="40">
        <v>320000</v>
      </c>
      <c r="E151" s="40">
        <v>250040</v>
      </c>
      <c r="F151" s="37">
        <f t="shared" si="13"/>
        <v>78.137500000000003</v>
      </c>
      <c r="G151" s="40">
        <v>18000</v>
      </c>
      <c r="H151" s="42">
        <f t="shared" si="12"/>
        <v>69960</v>
      </c>
    </row>
    <row r="152" spans="1:8" x14ac:dyDescent="0.35">
      <c r="A152" s="202" t="s">
        <v>21</v>
      </c>
      <c r="B152" s="205" t="s">
        <v>22</v>
      </c>
      <c r="C152" s="40">
        <v>177490</v>
      </c>
      <c r="D152" s="40">
        <v>101370</v>
      </c>
      <c r="E152" s="40">
        <v>10351.540000000001</v>
      </c>
      <c r="F152" s="37">
        <f t="shared" si="13"/>
        <v>10.211640524810102</v>
      </c>
      <c r="G152" s="40">
        <v>8658.16</v>
      </c>
      <c r="H152" s="42">
        <f t="shared" si="12"/>
        <v>91018.459999999992</v>
      </c>
    </row>
    <row r="153" spans="1:8" x14ac:dyDescent="0.35">
      <c r="A153" s="202" t="s">
        <v>23</v>
      </c>
      <c r="B153" s="204" t="s">
        <v>24</v>
      </c>
      <c r="C153" s="40">
        <v>1839100</v>
      </c>
      <c r="D153" s="40">
        <v>1550700</v>
      </c>
      <c r="E153" s="40">
        <v>1249602.25</v>
      </c>
      <c r="F153" s="41">
        <f t="shared" si="11"/>
        <v>80.583107628812783</v>
      </c>
      <c r="G153" s="40">
        <v>343822</v>
      </c>
      <c r="H153" s="42">
        <f t="shared" si="12"/>
        <v>301097.75</v>
      </c>
    </row>
    <row r="154" spans="1:8" x14ac:dyDescent="0.35">
      <c r="A154" s="202"/>
      <c r="B154" s="206"/>
      <c r="C154" s="40"/>
      <c r="D154" s="40"/>
      <c r="E154" s="45"/>
      <c r="F154" s="46"/>
      <c r="G154" s="45"/>
      <c r="H154" s="47"/>
    </row>
    <row r="155" spans="1:8" x14ac:dyDescent="0.35">
      <c r="A155" s="202"/>
      <c r="B155" s="203" t="s">
        <v>25</v>
      </c>
      <c r="C155" s="31">
        <f>SUM(C156:C157)</f>
        <v>735300</v>
      </c>
      <c r="D155" s="31">
        <f t="shared" ref="D155:E155" si="14">SUM(D156:D157)</f>
        <v>681710</v>
      </c>
      <c r="E155" s="31">
        <f t="shared" si="14"/>
        <v>340602.08999999997</v>
      </c>
      <c r="F155" s="32">
        <f>E155/D155*100</f>
        <v>49.962900646902639</v>
      </c>
      <c r="G155" s="31">
        <f>SUM(G156:G157)</f>
        <v>87987.58</v>
      </c>
      <c r="H155" s="33">
        <f>SUM(H156:H157)</f>
        <v>341107.91000000003</v>
      </c>
    </row>
    <row r="156" spans="1:8" x14ac:dyDescent="0.35">
      <c r="A156" s="202" t="s">
        <v>26</v>
      </c>
      <c r="B156" s="190" t="s">
        <v>27</v>
      </c>
      <c r="C156" s="49">
        <v>360300</v>
      </c>
      <c r="D156" s="49">
        <v>308310</v>
      </c>
      <c r="E156" s="36">
        <v>41555.85</v>
      </c>
      <c r="F156" s="37">
        <f>E156/D156*100</f>
        <v>13.478592974603485</v>
      </c>
      <c r="G156" s="36">
        <v>39039.160000000003</v>
      </c>
      <c r="H156" s="50">
        <f>D156-E156</f>
        <v>266754.15000000002</v>
      </c>
    </row>
    <row r="157" spans="1:8" x14ac:dyDescent="0.35">
      <c r="A157" s="202" t="s">
        <v>28</v>
      </c>
      <c r="B157" s="190" t="s">
        <v>29</v>
      </c>
      <c r="C157" s="49">
        <v>375000</v>
      </c>
      <c r="D157" s="49">
        <v>373400</v>
      </c>
      <c r="E157" s="36">
        <v>299046.24</v>
      </c>
      <c r="F157" s="37">
        <f>E157/D157*100</f>
        <v>80.087370112479917</v>
      </c>
      <c r="G157" s="36">
        <v>48948.42</v>
      </c>
      <c r="H157" s="50">
        <f>D157-E157</f>
        <v>74353.760000000009</v>
      </c>
    </row>
    <row r="158" spans="1:8" x14ac:dyDescent="0.35">
      <c r="A158" s="202"/>
      <c r="B158" s="207"/>
      <c r="C158" s="53"/>
      <c r="D158" s="53"/>
      <c r="E158" s="53"/>
      <c r="F158" s="53"/>
      <c r="G158" s="53"/>
      <c r="H158" s="54"/>
    </row>
    <row r="159" spans="1:8" x14ac:dyDescent="0.35">
      <c r="A159" s="202"/>
      <c r="B159" s="208" t="s">
        <v>30</v>
      </c>
      <c r="C159" s="21">
        <f>SUM(C160)</f>
        <v>2500000</v>
      </c>
      <c r="D159" s="21">
        <f>SUM(D160)</f>
        <v>1250000</v>
      </c>
      <c r="E159" s="21">
        <f>SUM(E160)</f>
        <v>1250000</v>
      </c>
      <c r="F159" s="22">
        <v>0</v>
      </c>
      <c r="G159" s="21">
        <v>0</v>
      </c>
      <c r="H159" s="23">
        <f>SUM(H160)</f>
        <v>0</v>
      </c>
    </row>
    <row r="160" spans="1:8" x14ac:dyDescent="0.35">
      <c r="A160" s="202" t="s">
        <v>31</v>
      </c>
      <c r="B160" s="190" t="s">
        <v>30</v>
      </c>
      <c r="C160" s="57">
        <v>2500000</v>
      </c>
      <c r="D160" s="57">
        <v>1250000</v>
      </c>
      <c r="E160" s="57">
        <v>1250000</v>
      </c>
      <c r="F160" s="37">
        <v>0</v>
      </c>
      <c r="G160" s="57">
        <v>0</v>
      </c>
      <c r="H160" s="50">
        <f>D160-E160</f>
        <v>0</v>
      </c>
    </row>
    <row r="161" spans="1:8" x14ac:dyDescent="0.35">
      <c r="A161" s="202"/>
      <c r="B161" s="207"/>
      <c r="C161" s="68"/>
      <c r="D161" s="59"/>
      <c r="E161" s="45"/>
      <c r="F161" s="60"/>
      <c r="G161" s="61"/>
      <c r="H161" s="47"/>
    </row>
    <row r="162" spans="1:8" x14ac:dyDescent="0.35">
      <c r="A162" s="202"/>
      <c r="B162" s="208" t="s">
        <v>32</v>
      </c>
      <c r="C162" s="21">
        <f>SUM(C163:C165)</f>
        <v>8111500</v>
      </c>
      <c r="D162" s="62">
        <f>SUM(D163:D165)</f>
        <v>4722020</v>
      </c>
      <c r="E162" s="62">
        <f>SUM(E163:E165)</f>
        <v>3316502.88</v>
      </c>
      <c r="F162" s="63">
        <f>E162/D162*100</f>
        <v>70.234833397571379</v>
      </c>
      <c r="G162" s="62">
        <f>SUM(G163:G165)</f>
        <v>723314.73</v>
      </c>
      <c r="H162" s="23">
        <f>SUM(H163:H165)</f>
        <v>1405517.1199999999</v>
      </c>
    </row>
    <row r="163" spans="1:8" x14ac:dyDescent="0.35">
      <c r="A163" s="202" t="s">
        <v>33</v>
      </c>
      <c r="B163" s="190" t="s">
        <v>34</v>
      </c>
      <c r="C163" s="40">
        <v>2414500</v>
      </c>
      <c r="D163" s="40">
        <v>1788388</v>
      </c>
      <c r="E163" s="40">
        <v>1359267.1</v>
      </c>
      <c r="F163" s="41">
        <f>E163/D163*100</f>
        <v>76.005156599127261</v>
      </c>
      <c r="G163" s="40">
        <v>227631.24</v>
      </c>
      <c r="H163" s="42">
        <f>D163-E163</f>
        <v>429120.89999999991</v>
      </c>
    </row>
    <row r="164" spans="1:8" x14ac:dyDescent="0.35">
      <c r="A164" s="202" t="s">
        <v>35</v>
      </c>
      <c r="B164" s="209" t="s">
        <v>36</v>
      </c>
      <c r="C164" s="40">
        <v>5500000</v>
      </c>
      <c r="D164" s="40">
        <v>2843360</v>
      </c>
      <c r="E164" s="40">
        <v>1934971.75</v>
      </c>
      <c r="F164" s="41">
        <f>E164/D164*100</f>
        <v>68.052295523605878</v>
      </c>
      <c r="G164" s="40">
        <v>494819.49</v>
      </c>
      <c r="H164" s="42">
        <f>D164-E164</f>
        <v>908388.25</v>
      </c>
    </row>
    <row r="165" spans="1:8" x14ac:dyDescent="0.35">
      <c r="A165" s="202" t="s">
        <v>37</v>
      </c>
      <c r="B165" s="210" t="s">
        <v>38</v>
      </c>
      <c r="C165" s="191">
        <v>197000</v>
      </c>
      <c r="D165" s="40">
        <v>90272</v>
      </c>
      <c r="E165" s="40">
        <v>22264.03</v>
      </c>
      <c r="F165" s="41">
        <f>E165/D165*100</f>
        <v>24.663273218716768</v>
      </c>
      <c r="G165" s="40">
        <v>864</v>
      </c>
      <c r="H165" s="42">
        <f>D165-E165</f>
        <v>68007.97</v>
      </c>
    </row>
    <row r="166" spans="1:8" x14ac:dyDescent="0.35">
      <c r="A166" s="202"/>
      <c r="B166" s="207"/>
      <c r="C166" s="192"/>
      <c r="D166" s="68"/>
      <c r="E166" s="68"/>
      <c r="F166" s="60"/>
      <c r="G166" s="69"/>
      <c r="H166" s="70"/>
    </row>
    <row r="167" spans="1:8" x14ac:dyDescent="0.35">
      <c r="A167" s="5"/>
      <c r="B167" s="211" t="s">
        <v>39</v>
      </c>
      <c r="C167" s="193">
        <f>SUM(C168:C170)</f>
        <v>2080400</v>
      </c>
      <c r="D167" s="62">
        <f>SUM(D168:D170)</f>
        <v>1013549</v>
      </c>
      <c r="E167" s="62">
        <f>SUM(E168:E170)</f>
        <v>426222.06</v>
      </c>
      <c r="F167" s="63">
        <f>E167/D167*100</f>
        <v>42.052437523987493</v>
      </c>
      <c r="G167" s="62">
        <f>SUM(G168:G170)</f>
        <v>34861.050000000003</v>
      </c>
      <c r="H167" s="74">
        <f>SUM(H168:H170)</f>
        <v>587326.93999999994</v>
      </c>
    </row>
    <row r="168" spans="1:8" x14ac:dyDescent="0.35">
      <c r="A168" s="5" t="s">
        <v>40</v>
      </c>
      <c r="B168" s="27" t="s">
        <v>41</v>
      </c>
      <c r="C168" s="89">
        <v>1855750</v>
      </c>
      <c r="D168" s="57">
        <v>852899</v>
      </c>
      <c r="E168" s="57">
        <v>425549.31</v>
      </c>
      <c r="F168" s="41">
        <f>E168/D168*100</f>
        <v>49.894455263753386</v>
      </c>
      <c r="G168" s="57">
        <v>34861.050000000003</v>
      </c>
      <c r="H168" s="77">
        <f>D168-E168</f>
        <v>427349.69</v>
      </c>
    </row>
    <row r="169" spans="1:8" x14ac:dyDescent="0.35">
      <c r="A169" s="5" t="s">
        <v>42</v>
      </c>
      <c r="B169" s="212" t="s">
        <v>43</v>
      </c>
      <c r="C169" s="89">
        <v>74650</v>
      </c>
      <c r="D169" s="57">
        <v>10650</v>
      </c>
      <c r="E169" s="57">
        <v>672.75</v>
      </c>
      <c r="F169" s="41">
        <f t="shared" ref="F169:F170" si="15">E169/D169*100</f>
        <v>6.316901408450704</v>
      </c>
      <c r="G169" s="57">
        <v>0</v>
      </c>
      <c r="H169" s="77">
        <f>D169-E169</f>
        <v>9977.25</v>
      </c>
    </row>
    <row r="170" spans="1:8" x14ac:dyDescent="0.35">
      <c r="A170" s="213" t="s">
        <v>44</v>
      </c>
      <c r="B170" s="214" t="s">
        <v>45</v>
      </c>
      <c r="C170" s="192">
        <v>150000</v>
      </c>
      <c r="D170" s="68">
        <v>150000</v>
      </c>
      <c r="E170" s="68">
        <v>0</v>
      </c>
      <c r="F170" s="46">
        <f t="shared" si="15"/>
        <v>0</v>
      </c>
      <c r="G170" s="68">
        <v>0</v>
      </c>
      <c r="H170" s="81">
        <f>D170-E170</f>
        <v>150000</v>
      </c>
    </row>
    <row r="171" spans="1:8" x14ac:dyDescent="0.35">
      <c r="A171" s="202"/>
      <c r="B171" s="215"/>
      <c r="C171" s="83"/>
      <c r="D171" s="83"/>
      <c r="E171" s="83"/>
      <c r="F171" s="83"/>
      <c r="G171" s="83"/>
      <c r="H171" s="7"/>
    </row>
    <row r="172" spans="1:8" x14ac:dyDescent="0.35">
      <c r="A172" s="202"/>
      <c r="B172" s="208" t="s">
        <v>46</v>
      </c>
      <c r="C172" s="194">
        <f>SUM(C173:C176)</f>
        <v>5900900</v>
      </c>
      <c r="D172" s="21">
        <f>SUM(D173:D176)</f>
        <v>5395490</v>
      </c>
      <c r="E172" s="85">
        <f>SUM(E173:E176)</f>
        <v>4362733.25</v>
      </c>
      <c r="F172" s="22">
        <f>E172/D172*100</f>
        <v>80.858888627353593</v>
      </c>
      <c r="G172" s="21">
        <f>SUM(G173:G176)</f>
        <v>116365.83</v>
      </c>
      <c r="H172" s="23">
        <f>SUM(H173:H176)</f>
        <v>1032756.75</v>
      </c>
    </row>
    <row r="173" spans="1:8" x14ac:dyDescent="0.35">
      <c r="A173" s="202" t="s">
        <v>47</v>
      </c>
      <c r="B173" s="204" t="s">
        <v>48</v>
      </c>
      <c r="C173" s="88">
        <v>3600000</v>
      </c>
      <c r="D173" s="57">
        <v>3600000</v>
      </c>
      <c r="E173" s="77">
        <v>3600000</v>
      </c>
      <c r="F173" s="41">
        <v>0</v>
      </c>
      <c r="G173" s="87">
        <v>0</v>
      </c>
      <c r="H173" s="42">
        <f>D173-E173</f>
        <v>0</v>
      </c>
    </row>
    <row r="174" spans="1:8" x14ac:dyDescent="0.35">
      <c r="A174" s="202" t="s">
        <v>49</v>
      </c>
      <c r="B174" s="190" t="s">
        <v>50</v>
      </c>
      <c r="C174" s="88">
        <v>150100</v>
      </c>
      <c r="D174" s="57">
        <v>86805</v>
      </c>
      <c r="E174" s="88">
        <v>15037.15</v>
      </c>
      <c r="F174" s="41">
        <f>E174/D174*100</f>
        <v>17.322907666609066</v>
      </c>
      <c r="G174" s="89">
        <v>9191.66</v>
      </c>
      <c r="H174" s="42">
        <f>D174-E174</f>
        <v>71767.850000000006</v>
      </c>
    </row>
    <row r="175" spans="1:8" x14ac:dyDescent="0.35">
      <c r="A175" s="202" t="s">
        <v>51</v>
      </c>
      <c r="B175" s="190" t="s">
        <v>52</v>
      </c>
      <c r="C175" s="88">
        <v>1121800</v>
      </c>
      <c r="D175" s="57">
        <v>714085</v>
      </c>
      <c r="E175" s="88">
        <v>403503.57</v>
      </c>
      <c r="F175" s="41">
        <f>E175/D175*100</f>
        <v>56.506378092243928</v>
      </c>
      <c r="G175" s="57">
        <v>103790.04</v>
      </c>
      <c r="H175" s="42">
        <f>D175-E175</f>
        <v>310581.43</v>
      </c>
    </row>
    <row r="176" spans="1:8" x14ac:dyDescent="0.35">
      <c r="A176" s="202" t="s">
        <v>53</v>
      </c>
      <c r="B176" s="190" t="s">
        <v>54</v>
      </c>
      <c r="C176" s="88">
        <v>1029000</v>
      </c>
      <c r="D176" s="57">
        <v>994600</v>
      </c>
      <c r="E176" s="87">
        <v>344192.53</v>
      </c>
      <c r="F176" s="41">
        <f>E176/D176*100</f>
        <v>34.606126080836518</v>
      </c>
      <c r="G176" s="57">
        <v>3384.13</v>
      </c>
      <c r="H176" s="42">
        <f>D176-E176</f>
        <v>650407.47</v>
      </c>
    </row>
    <row r="177" spans="1:9" x14ac:dyDescent="0.35">
      <c r="A177" s="202"/>
      <c r="B177" s="207"/>
      <c r="C177" s="59"/>
      <c r="D177" s="68"/>
      <c r="E177" s="91"/>
      <c r="F177" s="46"/>
      <c r="G177" s="68"/>
      <c r="H177" s="70"/>
    </row>
    <row r="178" spans="1:9" x14ac:dyDescent="0.35">
      <c r="A178" s="202"/>
      <c r="B178" s="208" t="s">
        <v>55</v>
      </c>
      <c r="C178" s="21">
        <f>SUM(C179)</f>
        <v>812900</v>
      </c>
      <c r="D178" s="21">
        <f>SUM(D179)</f>
        <v>568198</v>
      </c>
      <c r="E178" s="85">
        <f>SUM(E179)</f>
        <v>241434.05</v>
      </c>
      <c r="F178" s="22">
        <f t="shared" ref="F178" si="16">E178/D178*100</f>
        <v>42.491182651118095</v>
      </c>
      <c r="G178" s="21">
        <f>SUM(G179)</f>
        <v>25128.15</v>
      </c>
      <c r="H178" s="23">
        <f>SUM(H179)</f>
        <v>326763.95</v>
      </c>
    </row>
    <row r="179" spans="1:9" x14ac:dyDescent="0.35">
      <c r="A179" s="202" t="s">
        <v>56</v>
      </c>
      <c r="B179" s="204" t="s">
        <v>57</v>
      </c>
      <c r="C179" s="57">
        <v>812900</v>
      </c>
      <c r="D179" s="57">
        <v>568198</v>
      </c>
      <c r="E179" s="87">
        <v>241434.05</v>
      </c>
      <c r="F179" s="41">
        <f>E179/D179*100</f>
        <v>42.491182651118095</v>
      </c>
      <c r="G179" s="57">
        <v>25128.15</v>
      </c>
      <c r="H179" s="42">
        <f>D179-E179</f>
        <v>326763.95</v>
      </c>
    </row>
    <row r="180" spans="1:9" x14ac:dyDescent="0.35">
      <c r="A180" s="202"/>
      <c r="B180" s="207"/>
      <c r="C180" s="68"/>
      <c r="D180" s="59"/>
      <c r="E180" s="68"/>
      <c r="F180" s="92"/>
      <c r="G180" s="68"/>
      <c r="H180" s="93"/>
    </row>
    <row r="181" spans="1:9" x14ac:dyDescent="0.35">
      <c r="A181" s="202"/>
      <c r="B181" s="208" t="s">
        <v>58</v>
      </c>
      <c r="C181" s="21">
        <f>SUM(C182:C183)</f>
        <v>12064700</v>
      </c>
      <c r="D181" s="21">
        <f>SUM(D182:D183)</f>
        <v>6832538</v>
      </c>
      <c r="E181" s="21">
        <f>SUM(E182:E183)</f>
        <v>1776164.77</v>
      </c>
      <c r="F181" s="22">
        <f>E181/D181*100</f>
        <v>25.9956808143621</v>
      </c>
      <c r="G181" s="21">
        <f>SUM(G182:G183)</f>
        <v>745211.44</v>
      </c>
      <c r="H181" s="23">
        <f>SUM(H182:H183)</f>
        <v>5056373.2299999995</v>
      </c>
    </row>
    <row r="182" spans="1:9" x14ac:dyDescent="0.35">
      <c r="A182" s="202" t="s">
        <v>59</v>
      </c>
      <c r="B182" s="205" t="s">
        <v>60</v>
      </c>
      <c r="C182" s="95">
        <f>232113+9392937</f>
        <v>9625050</v>
      </c>
      <c r="D182" s="95">
        <f>232113+5348492</f>
        <v>5580605</v>
      </c>
      <c r="E182" s="96">
        <f>59501.92+1424642.74</f>
        <v>1484144.66</v>
      </c>
      <c r="F182" s="97">
        <f>E182/D182*100</f>
        <v>26.594691077401105</v>
      </c>
      <c r="G182" s="96">
        <f>8288.12+571931.5</f>
        <v>580219.62</v>
      </c>
      <c r="H182" s="42">
        <f>D182-E182</f>
        <v>4096460.34</v>
      </c>
    </row>
    <row r="183" spans="1:9" ht="15" thickBot="1" x14ac:dyDescent="0.4">
      <c r="A183" s="216" t="s">
        <v>61</v>
      </c>
      <c r="B183" s="217" t="s">
        <v>60</v>
      </c>
      <c r="C183" s="101">
        <v>2439650</v>
      </c>
      <c r="D183" s="101">
        <v>1251933</v>
      </c>
      <c r="E183" s="102">
        <v>292020.11</v>
      </c>
      <c r="F183" s="103">
        <f>E183/D183*100</f>
        <v>23.325538187746467</v>
      </c>
      <c r="G183" s="102">
        <v>164991.82</v>
      </c>
      <c r="H183" s="104">
        <f>D183-E183</f>
        <v>959912.89</v>
      </c>
    </row>
    <row r="185" spans="1:9" ht="15" thickBot="1" x14ac:dyDescent="0.4"/>
    <row r="186" spans="1:9" x14ac:dyDescent="0.35">
      <c r="A186" s="218" t="s">
        <v>66</v>
      </c>
      <c r="B186" s="219"/>
      <c r="C186" s="219"/>
      <c r="D186" s="219"/>
      <c r="E186" s="219"/>
      <c r="F186" s="219"/>
      <c r="G186" s="219"/>
      <c r="H186" s="219"/>
      <c r="I186" s="220"/>
    </row>
    <row r="187" spans="1:9" ht="15" thickBot="1" x14ac:dyDescent="0.4">
      <c r="A187" s="5"/>
      <c r="B187" s="6"/>
      <c r="C187" s="6"/>
      <c r="D187" s="6"/>
      <c r="E187" s="6"/>
      <c r="F187" s="6"/>
      <c r="G187" s="6"/>
      <c r="H187" s="6"/>
      <c r="I187" s="7"/>
    </row>
    <row r="188" spans="1:9" ht="58.5" thickBot="1" x14ac:dyDescent="0.4">
      <c r="A188" s="8" t="s">
        <v>0</v>
      </c>
      <c r="B188" s="9" t="s">
        <v>1</v>
      </c>
      <c r="C188" s="10" t="s">
        <v>2</v>
      </c>
      <c r="D188" s="10" t="s">
        <v>3</v>
      </c>
      <c r="E188" s="10" t="s">
        <v>4</v>
      </c>
      <c r="F188" s="9" t="s">
        <v>5</v>
      </c>
      <c r="G188" s="9" t="s">
        <v>67</v>
      </c>
      <c r="H188" s="9" t="s">
        <v>68</v>
      </c>
      <c r="I188" s="11" t="s">
        <v>69</v>
      </c>
    </row>
    <row r="189" spans="1:9" x14ac:dyDescent="0.35">
      <c r="A189" s="1"/>
      <c r="B189" s="227"/>
      <c r="C189" s="16"/>
      <c r="D189" s="3"/>
      <c r="E189" s="15"/>
      <c r="F189" s="16"/>
      <c r="G189" s="3"/>
      <c r="H189" s="3"/>
      <c r="I189" s="17"/>
    </row>
    <row r="190" spans="1:9" x14ac:dyDescent="0.35">
      <c r="A190" s="228" t="s">
        <v>8</v>
      </c>
      <c r="B190" s="229" t="s">
        <v>9</v>
      </c>
      <c r="C190" s="21">
        <f>C192+C201+C205+C208+C213+C218+C224+C227</f>
        <v>43689200</v>
      </c>
      <c r="D190" s="21">
        <f>D192+D201+D205+D208+D213+D218+D224+D227</f>
        <v>32923459</v>
      </c>
      <c r="E190" s="21">
        <f>E192+E201+E205+E208+E213+E218+E224+E227</f>
        <v>18915034.779999997</v>
      </c>
      <c r="F190" s="22">
        <f>E190/D190*100</f>
        <v>57.451541710729714</v>
      </c>
      <c r="G190" s="21">
        <f>G192+G201+G205+G208+G213+G218+G224+G227</f>
        <v>5996638.7599999998</v>
      </c>
      <c r="H190" s="21">
        <f>H192+H201+H205+H208+H213+H218+H224+H227</f>
        <v>3966040.46</v>
      </c>
      <c r="I190" s="23">
        <f>I192+I201+I205+I208+I213+I218+I224+I227</f>
        <v>14008424.219999999</v>
      </c>
    </row>
    <row r="191" spans="1:9" x14ac:dyDescent="0.35">
      <c r="A191" s="5"/>
      <c r="B191" s="230"/>
      <c r="C191" s="83"/>
      <c r="D191" s="6"/>
      <c r="E191" s="27"/>
      <c r="F191" s="22"/>
      <c r="G191" s="231"/>
      <c r="H191" s="6"/>
      <c r="I191" s="28"/>
    </row>
    <row r="192" spans="1:9" x14ac:dyDescent="0.35">
      <c r="A192" s="5"/>
      <c r="B192" s="232" t="s">
        <v>10</v>
      </c>
      <c r="C192" s="31">
        <f>SUM(C193:C199)</f>
        <v>11633500</v>
      </c>
      <c r="D192" s="31">
        <f>SUM(D193:D199)</f>
        <v>7305075</v>
      </c>
      <c r="E192" s="31">
        <f>SUM(E193:E199)</f>
        <v>5394518.7699999996</v>
      </c>
      <c r="F192" s="32">
        <f t="shared" ref="F192:F199" si="17">E192/D192*100</f>
        <v>73.846179128893269</v>
      </c>
      <c r="G192" s="32">
        <f>SUM(G193:G199)</f>
        <v>1771653.87</v>
      </c>
      <c r="H192" s="31">
        <f>SUM(H193:H199)</f>
        <v>1486125.6099999999</v>
      </c>
      <c r="I192" s="33">
        <f>SUM(I193:I199)</f>
        <v>1910556.23</v>
      </c>
    </row>
    <row r="193" spans="1:9" x14ac:dyDescent="0.35">
      <c r="A193" s="5" t="s">
        <v>11</v>
      </c>
      <c r="B193" s="233" t="s">
        <v>12</v>
      </c>
      <c r="C193" s="36">
        <v>5150000</v>
      </c>
      <c r="D193" s="36">
        <v>2650000</v>
      </c>
      <c r="E193" s="36">
        <v>2500000</v>
      </c>
      <c r="F193" s="37">
        <f>E193/D193*100</f>
        <v>94.339622641509436</v>
      </c>
      <c r="G193" s="37">
        <v>0</v>
      </c>
      <c r="H193" s="36">
        <v>0</v>
      </c>
      <c r="I193" s="38">
        <f t="shared" ref="I193:I199" si="18">D193-E193</f>
        <v>150000</v>
      </c>
    </row>
    <row r="194" spans="1:9" x14ac:dyDescent="0.35">
      <c r="A194" s="5" t="s">
        <v>13</v>
      </c>
      <c r="B194" s="233" t="s">
        <v>14</v>
      </c>
      <c r="C194" s="40">
        <v>2791910</v>
      </c>
      <c r="D194" s="40">
        <v>1423410</v>
      </c>
      <c r="E194" s="40">
        <v>463943.69</v>
      </c>
      <c r="F194" s="37">
        <f t="shared" ref="F194:F198" si="19">E194/D194*100</f>
        <v>32.593819770832013</v>
      </c>
      <c r="G194" s="37">
        <v>321260.71000000002</v>
      </c>
      <c r="H194" s="40">
        <v>286211.45</v>
      </c>
      <c r="I194" s="42">
        <f t="shared" si="18"/>
        <v>959466.31</v>
      </c>
    </row>
    <row r="195" spans="1:9" x14ac:dyDescent="0.35">
      <c r="A195" s="5" t="s">
        <v>15</v>
      </c>
      <c r="B195" s="233" t="s">
        <v>16</v>
      </c>
      <c r="C195" s="40">
        <v>500000</v>
      </c>
      <c r="D195" s="40">
        <v>500000</v>
      </c>
      <c r="E195" s="40">
        <v>500000</v>
      </c>
      <c r="F195" s="37">
        <f t="shared" si="19"/>
        <v>100</v>
      </c>
      <c r="G195" s="37">
        <v>500000</v>
      </c>
      <c r="H195" s="40">
        <v>500000</v>
      </c>
      <c r="I195" s="42">
        <f t="shared" si="18"/>
        <v>0</v>
      </c>
    </row>
    <row r="196" spans="1:9" x14ac:dyDescent="0.35">
      <c r="A196" s="5" t="s">
        <v>17</v>
      </c>
      <c r="B196" s="233" t="s">
        <v>18</v>
      </c>
      <c r="C196" s="40">
        <v>500000</v>
      </c>
      <c r="D196" s="40">
        <v>497500</v>
      </c>
      <c r="E196" s="40">
        <v>346151</v>
      </c>
      <c r="F196" s="37">
        <f t="shared" si="19"/>
        <v>69.578090452261307</v>
      </c>
      <c r="G196" s="37">
        <v>201395</v>
      </c>
      <c r="H196" s="40">
        <v>35847</v>
      </c>
      <c r="I196" s="42">
        <f t="shared" si="18"/>
        <v>151349</v>
      </c>
    </row>
    <row r="197" spans="1:9" x14ac:dyDescent="0.35">
      <c r="A197" s="5" t="s">
        <v>19</v>
      </c>
      <c r="B197" s="233" t="s">
        <v>20</v>
      </c>
      <c r="C197" s="40">
        <v>675000</v>
      </c>
      <c r="D197" s="40">
        <v>522500</v>
      </c>
      <c r="E197" s="40">
        <v>323040</v>
      </c>
      <c r="F197" s="37">
        <f t="shared" si="19"/>
        <v>61.825837320574159</v>
      </c>
      <c r="G197" s="37">
        <v>197712.37</v>
      </c>
      <c r="H197" s="40">
        <v>137535</v>
      </c>
      <c r="I197" s="42">
        <f t="shared" si="18"/>
        <v>199460</v>
      </c>
    </row>
    <row r="198" spans="1:9" x14ac:dyDescent="0.35">
      <c r="A198" s="5" t="s">
        <v>21</v>
      </c>
      <c r="B198" s="234" t="s">
        <v>22</v>
      </c>
      <c r="C198" s="40">
        <v>177490</v>
      </c>
      <c r="D198" s="40">
        <v>129915</v>
      </c>
      <c r="E198" s="40">
        <v>11781.83</v>
      </c>
      <c r="F198" s="37">
        <f t="shared" si="19"/>
        <v>9.0688758034099219</v>
      </c>
      <c r="G198" s="37">
        <v>10583.54</v>
      </c>
      <c r="H198" s="40">
        <v>9210.16</v>
      </c>
      <c r="I198" s="42">
        <f t="shared" si="18"/>
        <v>118133.17</v>
      </c>
    </row>
    <row r="199" spans="1:9" x14ac:dyDescent="0.35">
      <c r="A199" s="5" t="s">
        <v>23</v>
      </c>
      <c r="B199" s="233" t="s">
        <v>24</v>
      </c>
      <c r="C199" s="40">
        <v>1839100</v>
      </c>
      <c r="D199" s="40">
        <v>1581750</v>
      </c>
      <c r="E199" s="40">
        <v>1249602.25</v>
      </c>
      <c r="F199" s="41">
        <f t="shared" si="17"/>
        <v>79.001248617038087</v>
      </c>
      <c r="G199" s="41">
        <v>540702.25</v>
      </c>
      <c r="H199" s="40">
        <v>517322</v>
      </c>
      <c r="I199" s="42">
        <f t="shared" si="18"/>
        <v>332147.75</v>
      </c>
    </row>
    <row r="200" spans="1:9" x14ac:dyDescent="0.35">
      <c r="A200" s="5"/>
      <c r="B200" s="235"/>
      <c r="C200" s="40"/>
      <c r="D200" s="40"/>
      <c r="E200" s="45"/>
      <c r="F200" s="46"/>
      <c r="G200" s="46"/>
      <c r="H200" s="45"/>
      <c r="I200" s="47"/>
    </row>
    <row r="201" spans="1:9" x14ac:dyDescent="0.35">
      <c r="A201" s="5"/>
      <c r="B201" s="232" t="s">
        <v>25</v>
      </c>
      <c r="C201" s="31">
        <f>SUM(C202:C203)</f>
        <v>775670</v>
      </c>
      <c r="D201" s="31">
        <f t="shared" ref="D201:E201" si="20">SUM(D202:D203)</f>
        <v>774670</v>
      </c>
      <c r="E201" s="31">
        <f t="shared" si="20"/>
        <v>340602.08999999997</v>
      </c>
      <c r="F201" s="32">
        <f>E201/D201*100</f>
        <v>43.967378367562958</v>
      </c>
      <c r="G201" s="32">
        <f>SUM(G202:G203)</f>
        <v>90604.26999999999</v>
      </c>
      <c r="H201" s="31">
        <f>SUM(H202:H203)</f>
        <v>88087.58</v>
      </c>
      <c r="I201" s="33">
        <f>SUM(I202:I203)</f>
        <v>434067.91000000003</v>
      </c>
    </row>
    <row r="202" spans="1:9" x14ac:dyDescent="0.35">
      <c r="A202" s="5" t="s">
        <v>26</v>
      </c>
      <c r="B202" s="230" t="s">
        <v>27</v>
      </c>
      <c r="C202" s="49">
        <v>400670</v>
      </c>
      <c r="D202" s="49">
        <v>400670</v>
      </c>
      <c r="E202" s="36">
        <v>41555.85</v>
      </c>
      <c r="F202" s="37">
        <f>E202/D202*100</f>
        <v>10.371590086604936</v>
      </c>
      <c r="G202" s="37">
        <v>41555.85</v>
      </c>
      <c r="H202" s="36">
        <v>39039.160000000003</v>
      </c>
      <c r="I202" s="50">
        <f>D202-E202</f>
        <v>359114.15</v>
      </c>
    </row>
    <row r="203" spans="1:9" x14ac:dyDescent="0.35">
      <c r="A203" s="5" t="s">
        <v>28</v>
      </c>
      <c r="B203" s="230" t="s">
        <v>29</v>
      </c>
      <c r="C203" s="49">
        <v>375000</v>
      </c>
      <c r="D203" s="49">
        <v>374000</v>
      </c>
      <c r="E203" s="36">
        <v>299046.24</v>
      </c>
      <c r="F203" s="37">
        <f>E203/D203*100</f>
        <v>79.95888770053476</v>
      </c>
      <c r="G203" s="37">
        <v>49048.42</v>
      </c>
      <c r="H203" s="36">
        <v>49048.42</v>
      </c>
      <c r="I203" s="50">
        <f>D203-E203</f>
        <v>74953.760000000009</v>
      </c>
    </row>
    <row r="204" spans="1:9" x14ac:dyDescent="0.35">
      <c r="A204" s="5"/>
      <c r="B204" s="236"/>
      <c r="C204" s="53"/>
      <c r="D204" s="53"/>
      <c r="E204" s="53"/>
      <c r="F204" s="53"/>
      <c r="G204" s="53"/>
      <c r="H204" s="53"/>
      <c r="I204" s="54"/>
    </row>
    <row r="205" spans="1:9" x14ac:dyDescent="0.35">
      <c r="A205" s="5"/>
      <c r="B205" s="237" t="s">
        <v>30</v>
      </c>
      <c r="C205" s="21">
        <f>SUM(C206)</f>
        <v>2500000</v>
      </c>
      <c r="D205" s="21">
        <f>SUM(D206)</f>
        <v>1250000</v>
      </c>
      <c r="E205" s="21">
        <f>SUM(E206)</f>
        <v>1250000</v>
      </c>
      <c r="F205" s="22">
        <v>0</v>
      </c>
      <c r="G205" s="22">
        <f>SUM(G206)</f>
        <v>0</v>
      </c>
      <c r="H205" s="21">
        <v>0</v>
      </c>
      <c r="I205" s="23">
        <f>SUM(I206)</f>
        <v>0</v>
      </c>
    </row>
    <row r="206" spans="1:9" x14ac:dyDescent="0.35">
      <c r="A206" s="5" t="s">
        <v>31</v>
      </c>
      <c r="B206" s="230" t="s">
        <v>30</v>
      </c>
      <c r="C206" s="57">
        <v>2500000</v>
      </c>
      <c r="D206" s="57">
        <v>1250000</v>
      </c>
      <c r="E206" s="57">
        <v>1250000</v>
      </c>
      <c r="F206" s="37">
        <v>0</v>
      </c>
      <c r="G206" s="37">
        <v>0</v>
      </c>
      <c r="H206" s="57">
        <v>0</v>
      </c>
      <c r="I206" s="50">
        <f>D206-E206</f>
        <v>0</v>
      </c>
    </row>
    <row r="207" spans="1:9" x14ac:dyDescent="0.35">
      <c r="A207" s="5"/>
      <c r="B207" s="236"/>
      <c r="C207" s="68"/>
      <c r="D207" s="59"/>
      <c r="E207" s="45"/>
      <c r="F207" s="60"/>
      <c r="G207" s="238"/>
      <c r="H207" s="61"/>
      <c r="I207" s="47"/>
    </row>
    <row r="208" spans="1:9" x14ac:dyDescent="0.35">
      <c r="A208" s="5"/>
      <c r="B208" s="237" t="s">
        <v>32</v>
      </c>
      <c r="C208" s="21">
        <f>SUM(C209:C211)</f>
        <v>8078892</v>
      </c>
      <c r="D208" s="62">
        <f>SUM(D209:D211)</f>
        <v>6151284</v>
      </c>
      <c r="E208" s="62">
        <f>SUM(E209:E211)</f>
        <v>3857989.54</v>
      </c>
      <c r="F208" s="63">
        <f>E208/D208*100</f>
        <v>62.718442848680041</v>
      </c>
      <c r="G208" s="63">
        <f>SUM(G209:G211)</f>
        <v>1599687.2</v>
      </c>
      <c r="H208" s="62">
        <f>SUM(H209:H211)</f>
        <v>1067919.1500000001</v>
      </c>
      <c r="I208" s="23">
        <f>SUM(I209:I211)</f>
        <v>2293294.46</v>
      </c>
    </row>
    <row r="209" spans="1:9" x14ac:dyDescent="0.35">
      <c r="A209" s="5" t="s">
        <v>33</v>
      </c>
      <c r="B209" s="230" t="s">
        <v>34</v>
      </c>
      <c r="C209" s="40">
        <v>2414500</v>
      </c>
      <c r="D209" s="40">
        <v>2307513</v>
      </c>
      <c r="E209" s="40">
        <v>1384713.02</v>
      </c>
      <c r="F209" s="41">
        <f>E209/D209*100</f>
        <v>60.008893557696098</v>
      </c>
      <c r="G209" s="41">
        <v>620216.25</v>
      </c>
      <c r="H209" s="40">
        <v>279719.03000000003</v>
      </c>
      <c r="I209" s="42">
        <f>D209-E209</f>
        <v>922799.98</v>
      </c>
    </row>
    <row r="210" spans="1:9" x14ac:dyDescent="0.35">
      <c r="A210" s="5" t="s">
        <v>35</v>
      </c>
      <c r="B210" s="239" t="s">
        <v>36</v>
      </c>
      <c r="C210" s="40">
        <v>5499892</v>
      </c>
      <c r="D210" s="40">
        <v>3680271</v>
      </c>
      <c r="E210" s="40">
        <v>2440826.5699999998</v>
      </c>
      <c r="F210" s="41">
        <f>E210/D210*100</f>
        <v>66.321924934332273</v>
      </c>
      <c r="G210" s="41">
        <v>959966.84</v>
      </c>
      <c r="H210" s="40">
        <v>771596.01</v>
      </c>
      <c r="I210" s="42">
        <f>D210-E210</f>
        <v>1239444.4300000002</v>
      </c>
    </row>
    <row r="211" spans="1:9" x14ac:dyDescent="0.35">
      <c r="A211" s="5" t="s">
        <v>37</v>
      </c>
      <c r="B211" s="240" t="s">
        <v>38</v>
      </c>
      <c r="C211" s="191">
        <v>164500</v>
      </c>
      <c r="D211" s="40">
        <v>163500</v>
      </c>
      <c r="E211" s="40">
        <v>32449.95</v>
      </c>
      <c r="F211" s="41">
        <f>E211/D211*100</f>
        <v>19.847064220183487</v>
      </c>
      <c r="G211" s="41">
        <v>19504.11</v>
      </c>
      <c r="H211" s="40">
        <v>16604.11</v>
      </c>
      <c r="I211" s="42">
        <f>D211-E211</f>
        <v>131050.05</v>
      </c>
    </row>
    <row r="212" spans="1:9" x14ac:dyDescent="0.35">
      <c r="A212" s="5"/>
      <c r="B212" s="236"/>
      <c r="C212" s="192"/>
      <c r="D212" s="68"/>
      <c r="E212" s="68"/>
      <c r="F212" s="60"/>
      <c r="G212" s="60"/>
      <c r="H212" s="69"/>
      <c r="I212" s="70"/>
    </row>
    <row r="213" spans="1:9" x14ac:dyDescent="0.35">
      <c r="A213" s="5"/>
      <c r="B213" s="241" t="s">
        <v>39</v>
      </c>
      <c r="C213" s="193">
        <f>SUM(C214:C216)</f>
        <v>2070138</v>
      </c>
      <c r="D213" s="62">
        <f>SUM(D214:D216)</f>
        <v>1606595</v>
      </c>
      <c r="E213" s="62">
        <f>SUM(E214:E216)</f>
        <v>751572.99</v>
      </c>
      <c r="F213" s="63">
        <f>E213/D213*100</f>
        <v>46.780488548763067</v>
      </c>
      <c r="G213" s="63">
        <f>SUM(G214:G216)</f>
        <v>295606.03999999998</v>
      </c>
      <c r="H213" s="62">
        <f>SUM(H214:H216)</f>
        <v>212603.08</v>
      </c>
      <c r="I213" s="242">
        <f>SUM(I214:I216)</f>
        <v>855022.01</v>
      </c>
    </row>
    <row r="214" spans="1:9" x14ac:dyDescent="0.35">
      <c r="A214" s="5" t="s">
        <v>40</v>
      </c>
      <c r="B214" s="5" t="s">
        <v>41</v>
      </c>
      <c r="C214" s="89">
        <v>1855858</v>
      </c>
      <c r="D214" s="57">
        <v>1432315</v>
      </c>
      <c r="E214" s="57">
        <v>749133.58</v>
      </c>
      <c r="F214" s="41">
        <f>E214/D214*100</f>
        <v>52.302292442654021</v>
      </c>
      <c r="G214" s="41">
        <v>295206.03999999998</v>
      </c>
      <c r="H214" s="57">
        <v>212603.08</v>
      </c>
      <c r="I214" s="243">
        <f>D214-E214</f>
        <v>683181.42</v>
      </c>
    </row>
    <row r="215" spans="1:9" x14ac:dyDescent="0.35">
      <c r="A215" s="5" t="s">
        <v>42</v>
      </c>
      <c r="B215" s="213" t="s">
        <v>43</v>
      </c>
      <c r="C215" s="89">
        <v>64280</v>
      </c>
      <c r="D215" s="57">
        <v>24280</v>
      </c>
      <c r="E215" s="57">
        <v>2439.41</v>
      </c>
      <c r="F215" s="41">
        <f t="shared" ref="F215" si="21">E215/D215*100</f>
        <v>10.046993410214169</v>
      </c>
      <c r="G215" s="41">
        <v>400</v>
      </c>
      <c r="H215" s="57">
        <v>0</v>
      </c>
      <c r="I215" s="243">
        <f>D215-E215</f>
        <v>21840.59</v>
      </c>
    </row>
    <row r="216" spans="1:9" x14ac:dyDescent="0.35">
      <c r="A216" s="213" t="s">
        <v>44</v>
      </c>
      <c r="B216" s="244" t="s">
        <v>45</v>
      </c>
      <c r="C216" s="192">
        <v>150000</v>
      </c>
      <c r="D216" s="68">
        <v>150000</v>
      </c>
      <c r="E216" s="68"/>
      <c r="F216" s="46"/>
      <c r="G216" s="46"/>
      <c r="H216" s="68"/>
      <c r="I216" s="93">
        <f>D216-E216</f>
        <v>150000</v>
      </c>
    </row>
    <row r="217" spans="1:9" x14ac:dyDescent="0.35">
      <c r="A217" s="5"/>
      <c r="B217" s="245"/>
      <c r="C217" s="83"/>
      <c r="D217" s="83"/>
      <c r="E217" s="83"/>
      <c r="F217" s="83"/>
      <c r="G217" s="83"/>
      <c r="H217" s="83"/>
      <c r="I217" s="7"/>
    </row>
    <row r="218" spans="1:9" x14ac:dyDescent="0.35">
      <c r="A218" s="5"/>
      <c r="B218" s="237" t="s">
        <v>46</v>
      </c>
      <c r="C218" s="194">
        <f>SUM(C219:C222)</f>
        <v>5853400</v>
      </c>
      <c r="D218" s="21">
        <f>SUM(D219:D222)</f>
        <v>5648525</v>
      </c>
      <c r="E218" s="85">
        <f>SUM(E219:E222)</f>
        <v>4499383.8899999997</v>
      </c>
      <c r="F218" s="22">
        <f>E218/D218*100</f>
        <v>79.655908223828348</v>
      </c>
      <c r="G218" s="22">
        <f>SUM(G219:G222)</f>
        <v>1029675.38</v>
      </c>
      <c r="H218" s="21">
        <f>SUM(H219:H222)</f>
        <v>138559.74</v>
      </c>
      <c r="I218" s="23">
        <f>SUM(I219:I222)</f>
        <v>1149141.1099999999</v>
      </c>
    </row>
    <row r="219" spans="1:9" x14ac:dyDescent="0.35">
      <c r="A219" s="5" t="s">
        <v>47</v>
      </c>
      <c r="B219" s="233" t="s">
        <v>48</v>
      </c>
      <c r="C219" s="88">
        <v>3600000</v>
      </c>
      <c r="D219" s="57">
        <v>3600000</v>
      </c>
      <c r="E219" s="77">
        <v>3600000</v>
      </c>
      <c r="F219" s="41">
        <v>0</v>
      </c>
      <c r="G219" s="246">
        <v>720000</v>
      </c>
      <c r="H219" s="87">
        <v>0</v>
      </c>
      <c r="I219" s="42">
        <f>D219-E219</f>
        <v>0</v>
      </c>
    </row>
    <row r="220" spans="1:9" x14ac:dyDescent="0.35">
      <c r="A220" s="5" t="s">
        <v>49</v>
      </c>
      <c r="B220" s="230" t="s">
        <v>50</v>
      </c>
      <c r="C220" s="88">
        <v>132600</v>
      </c>
      <c r="D220" s="57">
        <v>108350</v>
      </c>
      <c r="E220" s="88">
        <v>20483.150000000001</v>
      </c>
      <c r="F220" s="41">
        <f>E220/D220*100</f>
        <v>18.904614674665439</v>
      </c>
      <c r="G220" s="247">
        <v>17957.55</v>
      </c>
      <c r="H220" s="89">
        <v>15434.55</v>
      </c>
      <c r="I220" s="42">
        <f>D220-E220</f>
        <v>87866.85</v>
      </c>
    </row>
    <row r="221" spans="1:9" x14ac:dyDescent="0.35">
      <c r="A221" s="5" t="s">
        <v>51</v>
      </c>
      <c r="B221" s="230" t="s">
        <v>52</v>
      </c>
      <c r="C221" s="88">
        <v>1091800</v>
      </c>
      <c r="D221" s="57">
        <v>928325</v>
      </c>
      <c r="E221" s="88">
        <v>440510.6</v>
      </c>
      <c r="F221" s="41">
        <f>E221/D221*100</f>
        <v>47.452196159750088</v>
      </c>
      <c r="G221" s="41">
        <v>232594.13</v>
      </c>
      <c r="H221" s="57">
        <v>111867.19</v>
      </c>
      <c r="I221" s="42">
        <f>D221-E221</f>
        <v>487814.40000000002</v>
      </c>
    </row>
    <row r="222" spans="1:9" x14ac:dyDescent="0.35">
      <c r="A222" s="5" t="s">
        <v>53</v>
      </c>
      <c r="B222" s="230" t="s">
        <v>54</v>
      </c>
      <c r="C222" s="88">
        <v>1029000</v>
      </c>
      <c r="D222" s="57">
        <v>1011850</v>
      </c>
      <c r="E222" s="87">
        <v>438390.14</v>
      </c>
      <c r="F222" s="41">
        <f>E222/D222*100</f>
        <v>43.325605573948714</v>
      </c>
      <c r="G222" s="41">
        <v>59123.7</v>
      </c>
      <c r="H222" s="57">
        <v>11258</v>
      </c>
      <c r="I222" s="42">
        <f>D222-E222</f>
        <v>573459.86</v>
      </c>
    </row>
    <row r="223" spans="1:9" x14ac:dyDescent="0.35">
      <c r="A223" s="5"/>
      <c r="B223" s="236"/>
      <c r="C223" s="59"/>
      <c r="D223" s="68"/>
      <c r="E223" s="91"/>
      <c r="F223" s="46"/>
      <c r="G223" s="46"/>
      <c r="H223" s="68"/>
      <c r="I223" s="70"/>
    </row>
    <row r="224" spans="1:9" x14ac:dyDescent="0.35">
      <c r="A224" s="5"/>
      <c r="B224" s="237" t="s">
        <v>55</v>
      </c>
      <c r="C224" s="21">
        <f>SUM(C225)</f>
        <v>712900</v>
      </c>
      <c r="D224" s="21">
        <f>SUM(D225)</f>
        <v>667208</v>
      </c>
      <c r="E224" s="85">
        <f>SUM(E225)</f>
        <v>309705.08</v>
      </c>
      <c r="F224" s="22">
        <f t="shared" ref="F224" si="22">E224/D224*100</f>
        <v>46.418070526732294</v>
      </c>
      <c r="G224" s="22">
        <f>SUM(G225)</f>
        <v>174919.12</v>
      </c>
      <c r="H224" s="21">
        <f>SUM(H225)</f>
        <v>152776.51</v>
      </c>
      <c r="I224" s="23">
        <f>SUM(I225)</f>
        <v>357502.92</v>
      </c>
    </row>
    <row r="225" spans="1:9" x14ac:dyDescent="0.35">
      <c r="A225" s="5" t="s">
        <v>56</v>
      </c>
      <c r="B225" s="233" t="s">
        <v>57</v>
      </c>
      <c r="C225" s="57">
        <v>712900</v>
      </c>
      <c r="D225" s="57">
        <v>667208</v>
      </c>
      <c r="E225" s="87">
        <v>309705.08</v>
      </c>
      <c r="F225" s="41">
        <f>E225/D225*100</f>
        <v>46.418070526732294</v>
      </c>
      <c r="G225" s="41">
        <v>174919.12</v>
      </c>
      <c r="H225" s="57">
        <v>152776.51</v>
      </c>
      <c r="I225" s="42">
        <f>D225-E225</f>
        <v>357502.92</v>
      </c>
    </row>
    <row r="226" spans="1:9" x14ac:dyDescent="0.35">
      <c r="A226" s="5"/>
      <c r="B226" s="236"/>
      <c r="C226" s="68"/>
      <c r="D226" s="59"/>
      <c r="E226" s="68"/>
      <c r="F226" s="92"/>
      <c r="G226" s="92"/>
      <c r="H226" s="68"/>
      <c r="I226" s="93"/>
    </row>
    <row r="227" spans="1:9" x14ac:dyDescent="0.35">
      <c r="A227" s="5"/>
      <c r="B227" s="237" t="s">
        <v>58</v>
      </c>
      <c r="C227" s="21">
        <f>SUM(C228:C229)</f>
        <v>12064700</v>
      </c>
      <c r="D227" s="21">
        <f>SUM(D228:D229)</f>
        <v>9520102</v>
      </c>
      <c r="E227" s="21">
        <f>SUM(E228:E229)</f>
        <v>2511262.42</v>
      </c>
      <c r="F227" s="22">
        <f>E227/D227*100</f>
        <v>26.378524305726973</v>
      </c>
      <c r="G227" s="22">
        <f>SUM(G228:G229)</f>
        <v>1034492.88</v>
      </c>
      <c r="H227" s="21">
        <f>SUM(H228:H229)</f>
        <v>819968.79</v>
      </c>
      <c r="I227" s="23">
        <f>SUM(I228:I229)</f>
        <v>7008839.5800000001</v>
      </c>
    </row>
    <row r="228" spans="1:9" x14ac:dyDescent="0.35">
      <c r="A228" s="5" t="s">
        <v>59</v>
      </c>
      <c r="B228" s="234" t="s">
        <v>60</v>
      </c>
      <c r="C228" s="95">
        <f>232113+9392937</f>
        <v>9625050</v>
      </c>
      <c r="D228" s="95">
        <f>232113+7169729</f>
        <v>7401842</v>
      </c>
      <c r="E228" s="96">
        <f>61926.97+2053682.57</f>
        <v>2115609.54</v>
      </c>
      <c r="F228" s="97">
        <f>E228/D228*100</f>
        <v>28.582203456923288</v>
      </c>
      <c r="G228" s="97">
        <f>61926.97+778200.38</f>
        <v>840127.35</v>
      </c>
      <c r="H228" s="96">
        <f>11329.09+622654.15</f>
        <v>633983.24</v>
      </c>
      <c r="I228" s="42">
        <f>D228-E228</f>
        <v>5286232.46</v>
      </c>
    </row>
    <row r="229" spans="1:9" ht="15" thickBot="1" x14ac:dyDescent="0.4">
      <c r="A229" s="248" t="s">
        <v>61</v>
      </c>
      <c r="B229" s="249" t="s">
        <v>60</v>
      </c>
      <c r="C229" s="101">
        <v>2439650</v>
      </c>
      <c r="D229" s="101">
        <v>2118260</v>
      </c>
      <c r="E229" s="102">
        <f>395652.88</f>
        <v>395652.88</v>
      </c>
      <c r="F229" s="103">
        <f>E229/D229*100</f>
        <v>18.678201920444138</v>
      </c>
      <c r="G229" s="103">
        <f>194365.53</f>
        <v>194365.53</v>
      </c>
      <c r="H229" s="102">
        <v>185985.55</v>
      </c>
      <c r="I229" s="104">
        <f>D229-E229</f>
        <v>1722607.12</v>
      </c>
    </row>
  </sheetData>
  <mergeCells count="5">
    <mergeCell ref="A2:H2"/>
    <mergeCell ref="A48:H48"/>
    <mergeCell ref="A94:H94"/>
    <mergeCell ref="A140:H140"/>
    <mergeCell ref="A186:I186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DAB0A-6179-4D60-B82F-868E86A07B10}">
  <dimension ref="A1"/>
  <sheetViews>
    <sheetView workbookViewId="0"/>
  </sheetViews>
  <sheetFormatPr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Itzel Solano</dc:creator>
  <cp:lastModifiedBy>Jean Bernal</cp:lastModifiedBy>
  <cp:lastPrinted>2018-04-18T19:45:35Z</cp:lastPrinted>
  <dcterms:created xsi:type="dcterms:W3CDTF">2018-04-18T19:38:29Z</dcterms:created>
  <dcterms:modified xsi:type="dcterms:W3CDTF">2018-06-19T19:01:38Z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e07eb76baba7479698c5c4c9e762dd8d</vt:lpwstr>
  </property>
</Properties>
</file>