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torres\Desktop\DALVIS\ANTAI\2026\JULIO 2026\"/>
    </mc:Choice>
  </mc:AlternateContent>
  <bookViews>
    <workbookView xWindow="0" yWindow="0" windowWidth="25200" windowHeight="12000" activeTab="1"/>
  </bookViews>
  <sheets>
    <sheet name="Plantilla (sexo)" sheetId="2" r:id="rId1"/>
    <sheet name="Plantilla cond jurídica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2" l="1"/>
  <c r="C34" i="2"/>
  <c r="E24" i="2"/>
  <c r="C24" i="2"/>
  <c r="E20" i="2"/>
  <c r="C20" i="2"/>
  <c r="E14" i="2"/>
  <c r="C14" i="2"/>
  <c r="B34" i="2" l="1"/>
  <c r="B14" i="2"/>
  <c r="E6" i="2"/>
  <c r="C6" i="2"/>
  <c r="B20" i="2"/>
  <c r="B24" i="2"/>
  <c r="B6" i="2" l="1"/>
  <c r="F38" i="2" s="1"/>
  <c r="F45" i="2"/>
  <c r="F14" i="2"/>
  <c r="D41" i="2" l="1"/>
  <c r="F42" i="2"/>
  <c r="D45" i="2"/>
  <c r="D40" i="2"/>
  <c r="F24" i="2"/>
  <c r="D32" i="2"/>
  <c r="D29" i="2"/>
  <c r="F26" i="2"/>
  <c r="F29" i="2"/>
  <c r="F41" i="2"/>
  <c r="F12" i="2"/>
  <c r="F25" i="2"/>
  <c r="F22" i="2"/>
  <c r="D21" i="2"/>
  <c r="D25" i="2"/>
  <c r="F34" i="2"/>
  <c r="F16" i="2"/>
  <c r="D35" i="2"/>
  <c r="D15" i="2"/>
  <c r="F35" i="2"/>
  <c r="D12" i="2"/>
  <c r="D36" i="2"/>
  <c r="D16" i="2"/>
  <c r="F36" i="2"/>
  <c r="F20" i="2"/>
  <c r="F18" i="2"/>
  <c r="D39" i="2"/>
  <c r="D17" i="2"/>
  <c r="F37" i="2"/>
  <c r="F17" i="2"/>
  <c r="D38" i="2"/>
  <c r="D18" i="2"/>
  <c r="F40" i="2"/>
  <c r="D9" i="2"/>
  <c r="D22" i="2"/>
  <c r="D37" i="2"/>
  <c r="F9" i="2"/>
  <c r="D26" i="2"/>
  <c r="F39" i="2"/>
  <c r="F15" i="2"/>
  <c r="F32" i="2"/>
  <c r="D42" i="2"/>
  <c r="F21" i="2"/>
  <c r="D20" i="2" l="1"/>
  <c r="D34" i="2"/>
  <c r="D24" i="2"/>
  <c r="F6" i="2"/>
  <c r="D14" i="2"/>
  <c r="C35" i="1"/>
  <c r="C25" i="1"/>
  <c r="C21" i="1"/>
  <c r="C15" i="1"/>
  <c r="D6" i="2" l="1"/>
  <c r="C7" i="1"/>
  <c r="B17" i="1" l="1"/>
  <c r="B46" i="1" l="1"/>
  <c r="L46" i="1" s="1"/>
  <c r="B43" i="1"/>
  <c r="B42" i="1"/>
  <c r="B41" i="1"/>
  <c r="L41" i="1" s="1"/>
  <c r="B40" i="1"/>
  <c r="L40" i="1" s="1"/>
  <c r="B39" i="1"/>
  <c r="L39" i="1" s="1"/>
  <c r="B38" i="1"/>
  <c r="L38" i="1" s="1"/>
  <c r="B37" i="1"/>
  <c r="L37" i="1" s="1"/>
  <c r="B36" i="1"/>
  <c r="L36" i="1" s="1"/>
  <c r="M35" i="1"/>
  <c r="K35" i="1"/>
  <c r="I35" i="1"/>
  <c r="G35" i="1"/>
  <c r="E35" i="1"/>
  <c r="B33" i="1"/>
  <c r="L33" i="1" s="1"/>
  <c r="B30" i="1"/>
  <c r="L30" i="1" s="1"/>
  <c r="B27" i="1"/>
  <c r="L27" i="1" s="1"/>
  <c r="B26" i="1"/>
  <c r="L26" i="1" s="1"/>
  <c r="M25" i="1"/>
  <c r="K25" i="1"/>
  <c r="I25" i="1"/>
  <c r="G25" i="1"/>
  <c r="E25" i="1"/>
  <c r="B23" i="1"/>
  <c r="B22" i="1"/>
  <c r="M21" i="1"/>
  <c r="K21" i="1"/>
  <c r="I21" i="1"/>
  <c r="G21" i="1"/>
  <c r="E21" i="1"/>
  <c r="L18" i="1"/>
  <c r="L17" i="1"/>
  <c r="B16" i="1"/>
  <c r="L16" i="1" s="1"/>
  <c r="M15" i="1"/>
  <c r="K15" i="1"/>
  <c r="I15" i="1"/>
  <c r="G15" i="1"/>
  <c r="E15" i="1"/>
  <c r="L10" i="1"/>
  <c r="I7" i="1" l="1"/>
  <c r="G7" i="1"/>
  <c r="E7" i="1"/>
  <c r="K7" i="1"/>
  <c r="B35" i="1"/>
  <c r="L25" i="1"/>
  <c r="B25" i="1"/>
  <c r="B21" i="1"/>
  <c r="L22" i="1"/>
  <c r="L15" i="1"/>
  <c r="B15" i="1"/>
  <c r="L35" i="1"/>
  <c r="B7" i="1" l="1"/>
  <c r="L7" i="1"/>
  <c r="D46" i="1" l="1"/>
  <c r="D41" i="1"/>
  <c r="F43" i="1"/>
  <c r="H15" i="1"/>
  <c r="F26" i="1"/>
  <c r="H35" i="1"/>
  <c r="F22" i="1"/>
  <c r="D13" i="1"/>
  <c r="H33" i="1"/>
  <c r="F19" i="1"/>
  <c r="D23" i="1"/>
  <c r="H27" i="1"/>
  <c r="D40" i="1"/>
  <c r="H22" i="1"/>
  <c r="J16" i="1"/>
  <c r="F16" i="1"/>
  <c r="H10" i="1"/>
  <c r="F27" i="1"/>
  <c r="J22" i="1"/>
  <c r="H39" i="1"/>
  <c r="F23" i="1"/>
  <c r="H17" i="1"/>
  <c r="D36" i="1"/>
  <c r="D42" i="1"/>
  <c r="J36" i="1"/>
  <c r="D22" i="1"/>
  <c r="H42" i="1"/>
  <c r="D17" i="1"/>
  <c r="J41" i="1"/>
  <c r="D39" i="1"/>
  <c r="H41" i="1"/>
  <c r="J30" i="1"/>
  <c r="D10" i="1"/>
  <c r="J42" i="1"/>
  <c r="F30" i="1"/>
  <c r="H21" i="1"/>
  <c r="J35" i="1"/>
  <c r="J17" i="1"/>
  <c r="J25" i="1"/>
  <c r="H25" i="1"/>
  <c r="J43" i="1"/>
  <c r="F37" i="1"/>
  <c r="D30" i="1"/>
  <c r="D16" i="1"/>
  <c r="H19" i="1"/>
  <c r="F10" i="1"/>
  <c r="H46" i="1"/>
  <c r="F38" i="1"/>
  <c r="H30" i="1"/>
  <c r="F33" i="1"/>
  <c r="H37" i="1"/>
  <c r="F46" i="1"/>
  <c r="H23" i="1"/>
  <c r="H26" i="1"/>
  <c r="J37" i="1"/>
  <c r="F39" i="1"/>
  <c r="J38" i="1"/>
  <c r="D43" i="1"/>
  <c r="D19" i="1"/>
  <c r="J27" i="1"/>
  <c r="D33" i="1"/>
  <c r="J13" i="1"/>
  <c r="H13" i="1"/>
  <c r="J18" i="1"/>
  <c r="F41" i="1"/>
  <c r="D38" i="1"/>
  <c r="J21" i="1"/>
  <c r="J26" i="1"/>
  <c r="D18" i="1"/>
  <c r="F13" i="1"/>
  <c r="F42" i="1"/>
  <c r="H38" i="1"/>
  <c r="J40" i="1"/>
  <c r="J46" i="1"/>
  <c r="J19" i="1"/>
  <c r="F36" i="1"/>
  <c r="D37" i="1"/>
  <c r="H18" i="1"/>
  <c r="J15" i="1"/>
  <c r="D26" i="1"/>
  <c r="D27" i="1"/>
  <c r="F40" i="1"/>
  <c r="J10" i="1"/>
  <c r="H16" i="1"/>
  <c r="J39" i="1"/>
  <c r="F17" i="1"/>
  <c r="J23" i="1"/>
  <c r="H43" i="1"/>
  <c r="J33" i="1"/>
  <c r="H40" i="1"/>
  <c r="F18" i="1"/>
  <c r="H36" i="1"/>
  <c r="F25" i="1" l="1"/>
  <c r="F21" i="1"/>
  <c r="D25" i="1"/>
  <c r="F15" i="1"/>
  <c r="H7" i="1"/>
  <c r="D21" i="1"/>
  <c r="D35" i="1"/>
  <c r="J7" i="1"/>
  <c r="D15" i="1"/>
  <c r="F35" i="1"/>
  <c r="F7" i="1" l="1"/>
  <c r="D7" i="1"/>
</calcChain>
</file>

<file path=xl/sharedStrings.xml><?xml version="1.0" encoding="utf-8"?>
<sst xmlns="http://schemas.openxmlformats.org/spreadsheetml/2006/main" count="96" uniqueCount="52">
  <si>
    <t>Provincia y Centros penitenciarios</t>
  </si>
  <si>
    <t>Total, general</t>
  </si>
  <si>
    <t>Condición jurídica</t>
  </si>
  <si>
    <t>Indicadores de Capacidad y Ocupación Penitenciaria</t>
  </si>
  <si>
    <t>Hombres</t>
  </si>
  <si>
    <t>Mujeres</t>
  </si>
  <si>
    <t>Condenados</t>
  </si>
  <si>
    <t>%</t>
  </si>
  <si>
    <t>Procesados</t>
  </si>
  <si>
    <t>Capacidad</t>
  </si>
  <si>
    <t>Sobrepoblación</t>
  </si>
  <si>
    <t>Densidad</t>
  </si>
  <si>
    <t>Bocas del Toro</t>
  </si>
  <si>
    <t xml:space="preserve">    Cárcel Pública de Deborah</t>
  </si>
  <si>
    <t>Darién</t>
  </si>
  <si>
    <t xml:space="preserve">    Cárcel Pública de La Palma</t>
  </si>
  <si>
    <t>Coclé</t>
  </si>
  <si>
    <t xml:space="preserve">    Centro Penitenciario de Penonomé</t>
  </si>
  <si>
    <t xml:space="preserve">    Centro Penitenciario de Aguadulce</t>
  </si>
  <si>
    <t xml:space="preserve">    Centro Femenino Llano Marín</t>
  </si>
  <si>
    <t xml:space="preserve">    Centro Masculino Llano Marín</t>
  </si>
  <si>
    <t>Colón</t>
  </si>
  <si>
    <t xml:space="preserve">     Centro de Rehabilitación Nva. Esperanza</t>
  </si>
  <si>
    <t xml:space="preserve">     Centro Femenino de Colón</t>
  </si>
  <si>
    <t>Chiriquí</t>
  </si>
  <si>
    <t xml:space="preserve">      Centro Penitenciario de Chiriquí</t>
  </si>
  <si>
    <t xml:space="preserve">      Centro Femenino Los Algarrobos</t>
  </si>
  <si>
    <t xml:space="preserve">Herrera </t>
  </si>
  <si>
    <t xml:space="preserve">      Cárcel Pública de Chitré</t>
  </si>
  <si>
    <t>Los Santos</t>
  </si>
  <si>
    <t xml:space="preserve">      Cárcel Pública de Las Tablas</t>
  </si>
  <si>
    <t>Panamá</t>
  </si>
  <si>
    <t xml:space="preserve">      Centro Penitenciario La Joya</t>
  </si>
  <si>
    <t xml:space="preserve">      Centro Penitenciario La Joyita</t>
  </si>
  <si>
    <t xml:space="preserve">      Centro Penitenciario Tinajitas</t>
  </si>
  <si>
    <t xml:space="preserve">      Centro de Rehabilitación El Renacer</t>
  </si>
  <si>
    <t xml:space="preserve">      Centro Penitenciario la Nueva Joya</t>
  </si>
  <si>
    <t xml:space="preserve">      Cárcelaria de la Policia Nacional</t>
  </si>
  <si>
    <t xml:space="preserve">Veraguas </t>
  </si>
  <si>
    <t xml:space="preserve">      Cárcel Púiblica de Santiago</t>
  </si>
  <si>
    <t>(-) Sin datos</t>
  </si>
  <si>
    <r>
      <rPr>
        <b/>
        <u/>
        <sz val="11"/>
        <color rgb="FF000000"/>
        <rFont val="Arial"/>
        <family val="2"/>
      </rPr>
      <t>Fuente:</t>
    </r>
    <r>
      <rPr>
        <sz val="11"/>
        <color rgb="FF000000"/>
        <rFont val="Arial"/>
        <family val="2"/>
      </rPr>
      <t xml:space="preserve"> Dirección General del Sistema Penitenciario, Ministerio de Gobierno.</t>
    </r>
  </si>
  <si>
    <t xml:space="preserve">Sistema de Información Penitenciaria, Oficina de Estadística. </t>
  </si>
  <si>
    <t>Cuadro 1. POBLACIÓN PENITENCIARIA EN LA REPÚBLICA, POR CONDICIÓN JURIDICA,SEXO, SEGÚN PROVINCIA Y CENTROS PENITENCIARIOS, CON INDICADORES DE CAPACIDAD Y OCUPACION. AÑO: 2026 (a)</t>
  </si>
  <si>
    <t>(a) Información correspondiente al cierre del dia 30 de junio de 2026.</t>
  </si>
  <si>
    <t xml:space="preserve">      Centro Femenino de Panamá La Esmeralda</t>
  </si>
  <si>
    <t>Cuadro 1. POBLACIÓN PENITENCIARIA EN LA REPUBLICA, POR SEXO, SEGÚN PROVINCIA Y CENTROS PENITENCIARIOS. AÑO: 2026 (a)</t>
  </si>
  <si>
    <t>Sexo</t>
  </si>
  <si>
    <t>Hombre</t>
  </si>
  <si>
    <t>Mujer</t>
  </si>
  <si>
    <t xml:space="preserve">      C.D.P. de Isla Coiba </t>
  </si>
  <si>
    <t>(a) Información correspondiente al cierre del dia 31 de julio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</si>
</sst>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&quot;-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u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70C0"/>
        <bgColor theme="4" tint="0.79998168889431442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4" fillId="3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2" fillId="0" borderId="0" xfId="0" applyFont="1" applyAlignment="1">
      <alignment horizontal="center"/>
    </xf>
    <xf numFmtId="3" fontId="5" fillId="0" borderId="6" xfId="1" applyNumberFormat="1" applyFont="1" applyBorder="1" applyAlignment="1">
      <alignment horizontal="right"/>
    </xf>
    <xf numFmtId="10" fontId="5" fillId="0" borderId="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3" fontId="5" fillId="0" borderId="11" xfId="0" applyNumberFormat="1" applyFont="1" applyBorder="1" applyAlignment="1">
      <alignment horizontal="right"/>
    </xf>
    <xf numFmtId="0" fontId="0" fillId="0" borderId="6" xfId="0" applyBorder="1"/>
    <xf numFmtId="0" fontId="6" fillId="0" borderId="0" xfId="0" applyFont="1"/>
    <xf numFmtId="0" fontId="6" fillId="0" borderId="6" xfId="0" applyFont="1" applyBorder="1"/>
    <xf numFmtId="3" fontId="6" fillId="0" borderId="6" xfId="0" applyNumberFormat="1" applyFont="1" applyBorder="1"/>
    <xf numFmtId="3" fontId="6" fillId="0" borderId="11" xfId="0" applyNumberFormat="1" applyFont="1" applyBorder="1" applyAlignment="1">
      <alignment horizontal="right"/>
    </xf>
    <xf numFmtId="10" fontId="6" fillId="0" borderId="6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9" fontId="6" fillId="0" borderId="6" xfId="1" applyFont="1" applyBorder="1" applyAlignment="1">
      <alignment horizontal="right"/>
    </xf>
    <xf numFmtId="0" fontId="7" fillId="0" borderId="0" xfId="0" applyFont="1" applyAlignment="1">
      <alignment vertical="center"/>
    </xf>
    <xf numFmtId="3" fontId="2" fillId="0" borderId="6" xfId="0" applyNumberFormat="1" applyFont="1" applyBorder="1"/>
    <xf numFmtId="3" fontId="2" fillId="0" borderId="11" xfId="0" applyNumberFormat="1" applyFont="1" applyBorder="1" applyAlignment="1">
      <alignment horizontal="right"/>
    </xf>
    <xf numFmtId="10" fontId="2" fillId="0" borderId="11" xfId="1" applyNumberFormat="1" applyFont="1" applyBorder="1" applyAlignment="1">
      <alignment horizontal="right"/>
    </xf>
    <xf numFmtId="10" fontId="2" fillId="0" borderId="6" xfId="0" applyNumberFormat="1" applyFont="1" applyBorder="1" applyAlignment="1">
      <alignment horizontal="right"/>
    </xf>
    <xf numFmtId="3" fontId="2" fillId="0" borderId="11" xfId="0" applyNumberFormat="1" applyFont="1" applyBorder="1"/>
    <xf numFmtId="164" fontId="6" fillId="0" borderId="11" xfId="0" applyNumberFormat="1" applyFont="1" applyBorder="1" applyAlignment="1">
      <alignment horizontal="right"/>
    </xf>
    <xf numFmtId="3" fontId="2" fillId="0" borderId="6" xfId="1" applyNumberFormat="1" applyFont="1" applyBorder="1" applyAlignment="1">
      <alignment horizontal="right"/>
    </xf>
    <xf numFmtId="3" fontId="2" fillId="0" borderId="11" xfId="1" applyNumberFormat="1" applyFont="1" applyBorder="1" applyAlignment="1">
      <alignment horizontal="right"/>
    </xf>
    <xf numFmtId="10" fontId="6" fillId="0" borderId="11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3" fontId="2" fillId="0" borderId="6" xfId="0" applyNumberFormat="1" applyFont="1" applyBorder="1" applyAlignment="1">
      <alignment horizontal="right"/>
    </xf>
    <xf numFmtId="10" fontId="2" fillId="0" borderId="6" xfId="1" applyNumberFormat="1" applyFont="1" applyBorder="1" applyAlignment="1">
      <alignment horizontal="right"/>
    </xf>
    <xf numFmtId="0" fontId="6" fillId="0" borderId="1" xfId="0" applyFont="1" applyBorder="1"/>
    <xf numFmtId="3" fontId="6" fillId="0" borderId="8" xfId="0" applyNumberFormat="1" applyFont="1" applyBorder="1"/>
    <xf numFmtId="3" fontId="2" fillId="0" borderId="12" xfId="0" applyNumberFormat="1" applyFont="1" applyBorder="1" applyAlignment="1">
      <alignment horizontal="right"/>
    </xf>
    <xf numFmtId="10" fontId="2" fillId="0" borderId="8" xfId="0" applyNumberFormat="1" applyFont="1" applyBorder="1" applyAlignment="1">
      <alignment horizontal="right"/>
    </xf>
    <xf numFmtId="3" fontId="2" fillId="0" borderId="8" xfId="0" applyNumberFormat="1" applyFont="1" applyBorder="1" applyAlignment="1">
      <alignment horizontal="right"/>
    </xf>
    <xf numFmtId="0" fontId="0" fillId="0" borderId="8" xfId="0" applyBorder="1"/>
    <xf numFmtId="0" fontId="6" fillId="0" borderId="8" xfId="0" applyFont="1" applyBorder="1"/>
    <xf numFmtId="0" fontId="6" fillId="0" borderId="12" xfId="0" applyFont="1" applyBorder="1" applyAlignment="1">
      <alignment horizontal="right"/>
    </xf>
    <xf numFmtId="0" fontId="6" fillId="0" borderId="11" xfId="0" applyFont="1" applyBorder="1"/>
    <xf numFmtId="0" fontId="4" fillId="2" borderId="9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3" xfId="0" applyFont="1" applyBorder="1"/>
    <xf numFmtId="0" fontId="6" fillId="0" borderId="10" xfId="0" applyFont="1" applyBorder="1"/>
    <xf numFmtId="0" fontId="0" fillId="0" borderId="0" xfId="0" applyBorder="1"/>
    <xf numFmtId="0" fontId="6" fillId="0" borderId="0" xfId="0" applyFont="1" applyBorder="1"/>
    <xf numFmtId="3" fontId="0" fillId="0" borderId="0" xfId="0" applyNumberFormat="1"/>
    <xf numFmtId="0" fontId="4" fillId="3" borderId="12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0" fontId="5" fillId="0" borderId="11" xfId="1" applyNumberFormat="1" applyFont="1" applyBorder="1" applyAlignment="1">
      <alignment horizontal="right"/>
    </xf>
    <xf numFmtId="10" fontId="2" fillId="0" borderId="11" xfId="0" applyNumberFormat="1" applyFont="1" applyBorder="1" applyAlignment="1">
      <alignment horizontal="right"/>
    </xf>
    <xf numFmtId="10" fontId="2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10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showGridLines="0" workbookViewId="0">
      <selection activeCell="B6" sqref="B6"/>
    </sheetView>
  </sheetViews>
  <sheetFormatPr baseColWidth="10" defaultRowHeight="14.5" x14ac:dyDescent="0.35"/>
  <cols>
    <col min="1" max="1" width="42.6328125" customWidth="1"/>
  </cols>
  <sheetData>
    <row r="1" spans="1:6" x14ac:dyDescent="0.35">
      <c r="A1" s="63" t="s">
        <v>46</v>
      </c>
      <c r="B1" s="63"/>
      <c r="C1" s="63"/>
      <c r="D1" s="63"/>
      <c r="E1" s="63"/>
      <c r="F1" s="63"/>
    </row>
    <row r="2" spans="1:6" x14ac:dyDescent="0.35">
      <c r="A2" s="64"/>
      <c r="B2" s="64"/>
      <c r="C2" s="64"/>
      <c r="D2" s="64"/>
      <c r="E2" s="64"/>
      <c r="F2" s="64"/>
    </row>
    <row r="3" spans="1:6" x14ac:dyDescent="0.35">
      <c r="A3" s="65" t="s">
        <v>0</v>
      </c>
      <c r="B3" s="67" t="s">
        <v>1</v>
      </c>
      <c r="C3" s="69" t="s">
        <v>47</v>
      </c>
      <c r="D3" s="70"/>
      <c r="E3" s="70"/>
      <c r="F3" s="70"/>
    </row>
    <row r="4" spans="1:6" x14ac:dyDescent="0.35">
      <c r="A4" s="66"/>
      <c r="B4" s="68"/>
      <c r="C4" s="54" t="s">
        <v>48</v>
      </c>
      <c r="D4" s="55" t="s">
        <v>7</v>
      </c>
      <c r="E4" s="55" t="s">
        <v>49</v>
      </c>
      <c r="F4" s="56" t="s">
        <v>7</v>
      </c>
    </row>
    <row r="5" spans="1:6" ht="15.5" x14ac:dyDescent="0.35">
      <c r="A5" s="2"/>
      <c r="B5" s="3"/>
      <c r="C5" s="5"/>
      <c r="D5" s="5"/>
      <c r="E5" s="5"/>
      <c r="F5" s="57"/>
    </row>
    <row r="6" spans="1:6" x14ac:dyDescent="0.35">
      <c r="A6" s="7" t="s">
        <v>1</v>
      </c>
      <c r="B6" s="8">
        <f>B9+B12+B14+B20+B24+B29+B32+B34+B45</f>
        <v>24553</v>
      </c>
      <c r="C6" s="8">
        <f>C9+C12+C14+C20+C24+C29+C32+C34+C45</f>
        <v>23787</v>
      </c>
      <c r="D6" s="9">
        <f>D9+D12+D14+D20+D24+D29+D32+D34+D45</f>
        <v>0.96880218303262333</v>
      </c>
      <c r="E6" s="8">
        <f>E9+E12+E14+E20+E24+E29+E32+E34+E45</f>
        <v>766</v>
      </c>
      <c r="F6" s="58">
        <f>F9+F12+F14+F20+F24+F29+F32+F34+F45</f>
        <v>3.1197816967376696E-2</v>
      </c>
    </row>
    <row r="7" spans="1:6" x14ac:dyDescent="0.35">
      <c r="A7" s="7"/>
      <c r="B7" s="11"/>
      <c r="C7" s="12"/>
      <c r="D7" s="9"/>
      <c r="E7" s="11"/>
      <c r="F7" s="58"/>
    </row>
    <row r="8" spans="1:6" x14ac:dyDescent="0.35">
      <c r="A8" s="14" t="s">
        <v>12</v>
      </c>
      <c r="B8" s="15"/>
      <c r="C8" s="15"/>
      <c r="D8" s="15"/>
      <c r="E8" s="15"/>
      <c r="F8" s="46"/>
    </row>
    <row r="9" spans="1:6" x14ac:dyDescent="0.35">
      <c r="A9" s="14" t="s">
        <v>13</v>
      </c>
      <c r="B9" s="25">
        <v>1036</v>
      </c>
      <c r="C9" s="26">
        <v>1036</v>
      </c>
      <c r="D9" s="28">
        <f>C9/$B$6</f>
        <v>4.219443652506822E-2</v>
      </c>
      <c r="E9" s="36">
        <v>0</v>
      </c>
      <c r="F9" s="59">
        <f>E9/$B$6</f>
        <v>0</v>
      </c>
    </row>
    <row r="10" spans="1:6" x14ac:dyDescent="0.35">
      <c r="A10" s="14"/>
      <c r="B10" s="25"/>
      <c r="C10" s="26"/>
      <c r="D10" s="28"/>
      <c r="E10" s="36"/>
      <c r="F10" s="60"/>
    </row>
    <row r="11" spans="1:6" x14ac:dyDescent="0.35">
      <c r="A11" s="14" t="s">
        <v>14</v>
      </c>
      <c r="B11" s="25"/>
      <c r="C11" s="26"/>
      <c r="D11" s="28"/>
      <c r="E11" s="36"/>
      <c r="F11" s="60"/>
    </row>
    <row r="12" spans="1:6" x14ac:dyDescent="0.35">
      <c r="A12" s="14" t="s">
        <v>15</v>
      </c>
      <c r="B12" s="25">
        <v>5</v>
      </c>
      <c r="C12" s="26">
        <v>5</v>
      </c>
      <c r="D12" s="28">
        <f>C12/$B$6</f>
        <v>2.0364110292021341E-4</v>
      </c>
      <c r="E12" s="19">
        <v>0</v>
      </c>
      <c r="F12" s="59">
        <f>E12/$B$6</f>
        <v>0</v>
      </c>
    </row>
    <row r="13" spans="1:6" x14ac:dyDescent="0.35">
      <c r="A13" s="14"/>
      <c r="B13" s="16"/>
      <c r="C13" s="17"/>
      <c r="D13" s="23"/>
      <c r="E13" s="21"/>
      <c r="F13" s="61"/>
    </row>
    <row r="14" spans="1:6" x14ac:dyDescent="0.35">
      <c r="A14" s="24" t="s">
        <v>16</v>
      </c>
      <c r="B14" s="25">
        <f>C14+E14</f>
        <v>798</v>
      </c>
      <c r="C14" s="26">
        <f>SUM(C15:C19)</f>
        <v>730</v>
      </c>
      <c r="D14" s="27">
        <f>SUM(D15:D18)</f>
        <v>2.9731601026351161E-2</v>
      </c>
      <c r="E14" s="26">
        <f>SUM(E15:E18)</f>
        <v>68</v>
      </c>
      <c r="F14" s="59">
        <f>E14/$B$6</f>
        <v>2.7695189997149023E-3</v>
      </c>
    </row>
    <row r="15" spans="1:6" x14ac:dyDescent="0.35">
      <c r="A15" s="24" t="s">
        <v>17</v>
      </c>
      <c r="B15" s="16">
        <v>674</v>
      </c>
      <c r="C15" s="16">
        <v>674</v>
      </c>
      <c r="D15" s="18">
        <f>C15/$B$6</f>
        <v>2.7450820673644769E-2</v>
      </c>
      <c r="E15" s="19">
        <v>0</v>
      </c>
      <c r="F15" s="33">
        <f>E15/$B$6</f>
        <v>0</v>
      </c>
    </row>
    <row r="16" spans="1:6" x14ac:dyDescent="0.35">
      <c r="A16" s="24" t="s">
        <v>18</v>
      </c>
      <c r="B16" s="16">
        <v>51</v>
      </c>
      <c r="C16" s="16">
        <v>51</v>
      </c>
      <c r="D16" s="18">
        <f>C16/$B$6</f>
        <v>2.077139249786177E-3</v>
      </c>
      <c r="E16" s="19">
        <v>0</v>
      </c>
      <c r="F16" s="33">
        <f>E16/$B$6</f>
        <v>0</v>
      </c>
    </row>
    <row r="17" spans="1:6" x14ac:dyDescent="0.35">
      <c r="A17" s="24" t="s">
        <v>19</v>
      </c>
      <c r="B17" s="16">
        <v>68</v>
      </c>
      <c r="C17" s="30"/>
      <c r="D17" s="18">
        <f>C17/$B$6</f>
        <v>0</v>
      </c>
      <c r="E17" s="19">
        <v>68</v>
      </c>
      <c r="F17" s="33">
        <f>E17/$B$6</f>
        <v>2.7695189997149023E-3</v>
      </c>
    </row>
    <row r="18" spans="1:6" x14ac:dyDescent="0.35">
      <c r="A18" s="24" t="s">
        <v>20</v>
      </c>
      <c r="B18" s="16">
        <v>5</v>
      </c>
      <c r="C18" s="17">
        <v>5</v>
      </c>
      <c r="D18" s="18">
        <f>C18/$B$6</f>
        <v>2.0364110292021341E-4</v>
      </c>
      <c r="E18" s="19"/>
      <c r="F18" s="33">
        <f>E18/$B$6</f>
        <v>0</v>
      </c>
    </row>
    <row r="19" spans="1:6" x14ac:dyDescent="0.35">
      <c r="A19" s="14"/>
      <c r="B19" s="16"/>
      <c r="C19" s="30"/>
      <c r="D19" s="20"/>
      <c r="E19" s="19"/>
      <c r="F19" s="61"/>
    </row>
    <row r="20" spans="1:6" x14ac:dyDescent="0.35">
      <c r="A20" s="24" t="s">
        <v>21</v>
      </c>
      <c r="B20" s="25">
        <f>C20+E20</f>
        <v>2623</v>
      </c>
      <c r="C20" s="31">
        <f>C21+C22</f>
        <v>2541</v>
      </c>
      <c r="D20" s="28">
        <f>D21+D22</f>
        <v>0.10349040850405246</v>
      </c>
      <c r="E20" s="31">
        <f>E21+E22</f>
        <v>82</v>
      </c>
      <c r="F20" s="59">
        <f>E20/$B$6</f>
        <v>3.3397140878915002E-3</v>
      </c>
    </row>
    <row r="21" spans="1:6" x14ac:dyDescent="0.35">
      <c r="A21" s="24" t="s">
        <v>22</v>
      </c>
      <c r="B21" s="16">
        <v>2541</v>
      </c>
      <c r="C21" s="16">
        <v>2541</v>
      </c>
      <c r="D21" s="18">
        <f>C21/$B$6</f>
        <v>0.10349040850405246</v>
      </c>
      <c r="E21" s="19">
        <v>0</v>
      </c>
      <c r="F21" s="33">
        <f>E21/$B$6</f>
        <v>0</v>
      </c>
    </row>
    <row r="22" spans="1:6" x14ac:dyDescent="0.35">
      <c r="A22" s="24" t="s">
        <v>23</v>
      </c>
      <c r="B22" s="16">
        <v>82</v>
      </c>
      <c r="C22" s="30">
        <v>0</v>
      </c>
      <c r="D22" s="18">
        <f>C22/$B$6</f>
        <v>0</v>
      </c>
      <c r="E22" s="21">
        <v>82</v>
      </c>
      <c r="F22" s="33">
        <f>E22/$B$6</f>
        <v>3.3397140878915002E-3</v>
      </c>
    </row>
    <row r="23" spans="1:6" x14ac:dyDescent="0.35">
      <c r="A23" s="14"/>
      <c r="B23" s="16"/>
      <c r="C23" s="30"/>
      <c r="D23" s="20"/>
      <c r="E23" s="19"/>
      <c r="F23" s="61"/>
    </row>
    <row r="24" spans="1:6" x14ac:dyDescent="0.35">
      <c r="A24" s="24" t="s">
        <v>24</v>
      </c>
      <c r="B24" s="25">
        <f>C24+E24</f>
        <v>2383</v>
      </c>
      <c r="C24" s="31">
        <f>C25+C26</f>
        <v>2263</v>
      </c>
      <c r="D24" s="28">
        <f>D25+D26</f>
        <v>9.2167963181688586E-2</v>
      </c>
      <c r="E24" s="31">
        <f>E25+E26</f>
        <v>120</v>
      </c>
      <c r="F24" s="59">
        <f>E24/$B$6</f>
        <v>4.8873864700851224E-3</v>
      </c>
    </row>
    <row r="25" spans="1:6" x14ac:dyDescent="0.35">
      <c r="A25" s="24" t="s">
        <v>25</v>
      </c>
      <c r="B25" s="16">
        <v>2263</v>
      </c>
      <c r="C25" s="16">
        <v>2263</v>
      </c>
      <c r="D25" s="18">
        <f>C25/$B$6</f>
        <v>9.2167963181688586E-2</v>
      </c>
      <c r="E25" s="19">
        <v>0</v>
      </c>
      <c r="F25" s="33">
        <f>E25/$B$6</f>
        <v>0</v>
      </c>
    </row>
    <row r="26" spans="1:6" x14ac:dyDescent="0.35">
      <c r="A26" s="24" t="s">
        <v>26</v>
      </c>
      <c r="B26" s="16">
        <v>120</v>
      </c>
      <c r="C26" s="30">
        <v>0</v>
      </c>
      <c r="D26" s="18">
        <f>C26/$B$6</f>
        <v>0</v>
      </c>
      <c r="E26" s="21">
        <v>120</v>
      </c>
      <c r="F26" s="33">
        <f>E26/$B$6</f>
        <v>4.8873864700851224E-3</v>
      </c>
    </row>
    <row r="27" spans="1:6" x14ac:dyDescent="0.35">
      <c r="A27" s="14"/>
      <c r="B27" s="16"/>
      <c r="C27" s="30"/>
      <c r="D27" s="20"/>
      <c r="E27" s="19"/>
      <c r="F27" s="61"/>
    </row>
    <row r="28" spans="1:6" x14ac:dyDescent="0.35">
      <c r="A28" s="24" t="s">
        <v>27</v>
      </c>
      <c r="B28" s="15"/>
      <c r="C28" s="15"/>
      <c r="D28" s="15"/>
      <c r="E28" s="15"/>
      <c r="F28" s="46"/>
    </row>
    <row r="29" spans="1:6" x14ac:dyDescent="0.35">
      <c r="A29" s="24" t="s">
        <v>28</v>
      </c>
      <c r="B29" s="25">
        <v>113</v>
      </c>
      <c r="C29" s="26">
        <v>113</v>
      </c>
      <c r="D29" s="28">
        <f>C29/$B$6</f>
        <v>4.602288925996823E-3</v>
      </c>
      <c r="E29" s="36">
        <v>0</v>
      </c>
      <c r="F29" s="59">
        <f>E29/$B$6</f>
        <v>0</v>
      </c>
    </row>
    <row r="30" spans="1:6" x14ac:dyDescent="0.35">
      <c r="A30" s="14"/>
      <c r="B30" s="16"/>
      <c r="C30" s="30"/>
      <c r="D30" s="20"/>
      <c r="E30" s="19"/>
      <c r="F30" s="61"/>
    </row>
    <row r="31" spans="1:6" x14ac:dyDescent="0.35">
      <c r="A31" s="24" t="s">
        <v>29</v>
      </c>
      <c r="B31" s="15"/>
      <c r="C31" s="15"/>
      <c r="D31" s="15"/>
      <c r="E31" s="15"/>
      <c r="F31" s="46"/>
    </row>
    <row r="32" spans="1:6" x14ac:dyDescent="0.35">
      <c r="A32" s="24" t="s">
        <v>30</v>
      </c>
      <c r="B32" s="25">
        <v>386</v>
      </c>
      <c r="C32" s="26">
        <v>386</v>
      </c>
      <c r="D32" s="28">
        <f>C32/$B$6</f>
        <v>1.5721093145440474E-2</v>
      </c>
      <c r="E32" s="36">
        <v>0</v>
      </c>
      <c r="F32" s="59">
        <f>E32/$B$6</f>
        <v>0</v>
      </c>
    </row>
    <row r="33" spans="1:6" x14ac:dyDescent="0.35">
      <c r="A33" s="35"/>
      <c r="B33" s="16"/>
      <c r="C33" s="30"/>
      <c r="D33" s="20"/>
      <c r="E33" s="19"/>
      <c r="F33" s="61"/>
    </row>
    <row r="34" spans="1:6" x14ac:dyDescent="0.35">
      <c r="A34" s="24" t="s">
        <v>31</v>
      </c>
      <c r="B34" s="25">
        <f>C34+E34</f>
        <v>16569</v>
      </c>
      <c r="C34" s="36">
        <f>SUM(C35:C42)</f>
        <v>16073</v>
      </c>
      <c r="D34" s="37">
        <f>SUM(D35:D42)</f>
        <v>0.65462468944731811</v>
      </c>
      <c r="E34" s="36">
        <f>SUM(E35:E42)</f>
        <v>496</v>
      </c>
      <c r="F34" s="59">
        <f>E34/$B$6</f>
        <v>2.0201197409685172E-2</v>
      </c>
    </row>
    <row r="35" spans="1:6" x14ac:dyDescent="0.35">
      <c r="A35" s="24" t="s">
        <v>32</v>
      </c>
      <c r="B35" s="16">
        <v>5017</v>
      </c>
      <c r="C35" s="16">
        <v>5017</v>
      </c>
      <c r="D35" s="18">
        <f t="shared" ref="D35:D42" si="0">C35/$B$6</f>
        <v>0.20433348267014215</v>
      </c>
      <c r="E35" s="19">
        <v>0</v>
      </c>
      <c r="F35" s="33">
        <f t="shared" ref="F35:F42" si="1">E35/$B$6</f>
        <v>0</v>
      </c>
    </row>
    <row r="36" spans="1:6" x14ac:dyDescent="0.35">
      <c r="A36" s="24" t="s">
        <v>33</v>
      </c>
      <c r="B36" s="16">
        <v>4558</v>
      </c>
      <c r="C36" s="16">
        <v>4558</v>
      </c>
      <c r="D36" s="18">
        <f t="shared" si="0"/>
        <v>0.18563922942206654</v>
      </c>
      <c r="E36" s="19">
        <v>0</v>
      </c>
      <c r="F36" s="33">
        <f t="shared" si="1"/>
        <v>0</v>
      </c>
    </row>
    <row r="37" spans="1:6" x14ac:dyDescent="0.35">
      <c r="A37" s="24" t="s">
        <v>34</v>
      </c>
      <c r="B37" s="16">
        <v>430</v>
      </c>
      <c r="C37" s="16">
        <v>430</v>
      </c>
      <c r="D37" s="18">
        <f t="shared" si="0"/>
        <v>1.7513134851138354E-2</v>
      </c>
      <c r="E37" s="19">
        <v>0</v>
      </c>
      <c r="F37" s="33">
        <f t="shared" si="1"/>
        <v>0</v>
      </c>
    </row>
    <row r="38" spans="1:6" x14ac:dyDescent="0.35">
      <c r="A38" s="24" t="s">
        <v>45</v>
      </c>
      <c r="B38" s="16">
        <v>496</v>
      </c>
      <c r="C38" s="19">
        <v>0</v>
      </c>
      <c r="D38" s="18">
        <f t="shared" si="0"/>
        <v>0</v>
      </c>
      <c r="E38" s="16">
        <v>496</v>
      </c>
      <c r="F38" s="33">
        <f t="shared" si="1"/>
        <v>2.0201197409685172E-2</v>
      </c>
    </row>
    <row r="39" spans="1:6" x14ac:dyDescent="0.35">
      <c r="A39" s="24" t="s">
        <v>35</v>
      </c>
      <c r="B39" s="16">
        <v>235</v>
      </c>
      <c r="C39" s="16">
        <v>235</v>
      </c>
      <c r="D39" s="18">
        <f t="shared" si="0"/>
        <v>9.5711318372500298E-3</v>
      </c>
      <c r="E39" s="19">
        <v>0</v>
      </c>
      <c r="F39" s="33">
        <f t="shared" si="1"/>
        <v>0</v>
      </c>
    </row>
    <row r="40" spans="1:6" x14ac:dyDescent="0.35">
      <c r="A40" s="24" t="s">
        <v>36</v>
      </c>
      <c r="B40" s="16">
        <v>5800</v>
      </c>
      <c r="C40" s="16">
        <v>5800</v>
      </c>
      <c r="D40" s="18">
        <f t="shared" si="0"/>
        <v>0.23622367938744757</v>
      </c>
      <c r="E40" s="19">
        <v>0</v>
      </c>
      <c r="F40" s="33">
        <f t="shared" si="1"/>
        <v>0</v>
      </c>
    </row>
    <row r="41" spans="1:6" x14ac:dyDescent="0.35">
      <c r="A41" s="24" t="s">
        <v>50</v>
      </c>
      <c r="B41" s="16">
        <v>29</v>
      </c>
      <c r="C41" s="16">
        <v>29</v>
      </c>
      <c r="D41" s="18">
        <f t="shared" si="0"/>
        <v>1.1811183969372377E-3</v>
      </c>
      <c r="E41" s="19">
        <v>0</v>
      </c>
      <c r="F41" s="33">
        <f t="shared" si="1"/>
        <v>0</v>
      </c>
    </row>
    <row r="42" spans="1:6" x14ac:dyDescent="0.35">
      <c r="A42" s="24" t="s">
        <v>37</v>
      </c>
      <c r="B42" s="16">
        <v>4</v>
      </c>
      <c r="C42" s="17">
        <v>4</v>
      </c>
      <c r="D42" s="18">
        <f t="shared" si="0"/>
        <v>1.6291288233617074E-4</v>
      </c>
      <c r="E42" s="19">
        <v>0</v>
      </c>
      <c r="F42" s="33">
        <f t="shared" si="1"/>
        <v>0</v>
      </c>
    </row>
    <row r="43" spans="1:6" x14ac:dyDescent="0.35">
      <c r="A43" s="24"/>
      <c r="B43" s="16"/>
      <c r="C43" s="17"/>
      <c r="D43" s="20"/>
      <c r="E43" s="19"/>
      <c r="F43" s="61"/>
    </row>
    <row r="44" spans="1:6" x14ac:dyDescent="0.35">
      <c r="A44" s="24" t="s">
        <v>38</v>
      </c>
      <c r="B44" s="15"/>
      <c r="C44" s="15"/>
      <c r="D44" s="15"/>
      <c r="E44" s="15"/>
      <c r="F44" s="46"/>
    </row>
    <row r="45" spans="1:6" x14ac:dyDescent="0.35">
      <c r="A45" s="24" t="s">
        <v>39</v>
      </c>
      <c r="B45" s="25">
        <v>640</v>
      </c>
      <c r="C45" s="25">
        <v>640</v>
      </c>
      <c r="D45" s="28">
        <f>C45/$B$6</f>
        <v>2.6066061173787316E-2</v>
      </c>
      <c r="E45" s="36">
        <v>0</v>
      </c>
      <c r="F45" s="59">
        <f>E45/$B$6</f>
        <v>0</v>
      </c>
    </row>
    <row r="46" spans="1:6" x14ac:dyDescent="0.35">
      <c r="A46" s="38"/>
      <c r="B46" s="39"/>
      <c r="C46" s="40"/>
      <c r="D46" s="41"/>
      <c r="E46" s="42"/>
      <c r="F46" s="62"/>
    </row>
    <row r="47" spans="1:6" x14ac:dyDescent="0.35">
      <c r="A47" s="24" t="s">
        <v>40</v>
      </c>
      <c r="B47" s="14"/>
      <c r="C47" s="14"/>
      <c r="D47" s="14"/>
      <c r="E47" s="14"/>
      <c r="F47" s="14"/>
    </row>
    <row r="48" spans="1:6" x14ac:dyDescent="0.35">
      <c r="A48" s="24" t="s">
        <v>44</v>
      </c>
      <c r="B48" s="14"/>
      <c r="C48" s="14"/>
      <c r="D48" s="14"/>
      <c r="E48" s="14"/>
      <c r="F48" s="14"/>
    </row>
    <row r="49" spans="1:6" x14ac:dyDescent="0.35">
      <c r="A49" s="24" t="s">
        <v>41</v>
      </c>
      <c r="B49" s="14"/>
      <c r="C49" s="14"/>
      <c r="D49" s="14"/>
      <c r="E49" s="14"/>
      <c r="F49" s="14"/>
    </row>
    <row r="50" spans="1:6" x14ac:dyDescent="0.35">
      <c r="A50" s="24" t="s">
        <v>42</v>
      </c>
      <c r="B50" s="14"/>
      <c r="C50" s="14"/>
      <c r="D50" s="14"/>
      <c r="E50" s="14"/>
      <c r="F50" s="14"/>
    </row>
  </sheetData>
  <mergeCells count="4">
    <mergeCell ref="A1:F2"/>
    <mergeCell ref="A3:A4"/>
    <mergeCell ref="B3:B4"/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1"/>
  <sheetViews>
    <sheetView showGridLines="0" tabSelected="1" zoomScaleNormal="100" workbookViewId="0">
      <selection activeCell="G52" sqref="G52"/>
    </sheetView>
  </sheetViews>
  <sheetFormatPr baseColWidth="10" defaultRowHeight="14.5" x14ac:dyDescent="0.35"/>
  <cols>
    <col min="1" max="1" width="42.6328125" style="14" customWidth="1"/>
    <col min="2" max="2" width="10.90625" style="14"/>
    <col min="3" max="3" width="13.453125" style="14" bestFit="1" customWidth="1"/>
    <col min="4" max="4" width="8.7265625" style="14" customWidth="1"/>
    <col min="5" max="5" width="12.54296875" style="14" customWidth="1"/>
    <col min="6" max="6" width="8" style="14" customWidth="1"/>
    <col min="7" max="7" width="13.453125" style="14" bestFit="1" customWidth="1"/>
    <col min="8" max="8" width="8.7265625" style="14" customWidth="1"/>
    <col min="9" max="9" width="12.54296875" bestFit="1" customWidth="1"/>
    <col min="12" max="12" width="16.90625" bestFit="1" customWidth="1"/>
    <col min="13" max="13" width="10.36328125" bestFit="1" customWidth="1"/>
    <col min="14" max="14" width="10.90625" style="51"/>
  </cols>
  <sheetData>
    <row r="1" spans="1:15" ht="14.25" customHeight="1" x14ac:dyDescent="0.35">
      <c r="A1" s="63" t="s">
        <v>43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5" ht="14.25" customHeight="1" x14ac:dyDescent="0.3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5" ht="14.5" customHeight="1" x14ac:dyDescent="0.35">
      <c r="A3" s="65" t="s">
        <v>0</v>
      </c>
      <c r="B3" s="67" t="s">
        <v>1</v>
      </c>
      <c r="C3" s="73" t="s">
        <v>2</v>
      </c>
      <c r="D3" s="73"/>
      <c r="E3" s="73"/>
      <c r="F3" s="73"/>
      <c r="G3" s="73"/>
      <c r="H3" s="73"/>
      <c r="I3" s="73"/>
      <c r="J3" s="73"/>
      <c r="K3" s="74" t="s">
        <v>3</v>
      </c>
      <c r="L3" s="74"/>
      <c r="M3" s="74"/>
    </row>
    <row r="4" spans="1:15" x14ac:dyDescent="0.35">
      <c r="A4" s="71"/>
      <c r="B4" s="72"/>
      <c r="C4" s="73" t="s">
        <v>4</v>
      </c>
      <c r="D4" s="73"/>
      <c r="E4" s="73"/>
      <c r="F4" s="73"/>
      <c r="G4" s="73" t="s">
        <v>5</v>
      </c>
      <c r="H4" s="73"/>
      <c r="I4" s="73"/>
      <c r="J4" s="73"/>
      <c r="K4" s="74"/>
      <c r="L4" s="74"/>
      <c r="M4" s="74"/>
    </row>
    <row r="5" spans="1:15" x14ac:dyDescent="0.35">
      <c r="A5" s="66"/>
      <c r="B5" s="68"/>
      <c r="C5" s="1" t="s">
        <v>6</v>
      </c>
      <c r="D5" s="1" t="s">
        <v>7</v>
      </c>
      <c r="E5" s="1" t="s">
        <v>8</v>
      </c>
      <c r="F5" s="1" t="s">
        <v>7</v>
      </c>
      <c r="G5" s="1" t="s">
        <v>6</v>
      </c>
      <c r="H5" s="1" t="s">
        <v>7</v>
      </c>
      <c r="I5" s="1" t="s">
        <v>8</v>
      </c>
      <c r="J5" s="1" t="s">
        <v>7</v>
      </c>
      <c r="K5" s="48" t="s">
        <v>9</v>
      </c>
      <c r="L5" s="48" t="s">
        <v>10</v>
      </c>
      <c r="M5" s="47" t="s">
        <v>11</v>
      </c>
    </row>
    <row r="6" spans="1:15" ht="15.5" x14ac:dyDescent="0.35">
      <c r="A6" s="2"/>
      <c r="B6" s="3"/>
      <c r="C6" s="4"/>
      <c r="D6" s="4"/>
      <c r="E6" s="4"/>
      <c r="F6" s="4"/>
      <c r="G6" s="4"/>
      <c r="H6" s="5"/>
      <c r="I6" s="6"/>
      <c r="J6" s="6"/>
      <c r="K6" s="49"/>
      <c r="L6" s="49"/>
      <c r="M6" s="50"/>
    </row>
    <row r="7" spans="1:15" x14ac:dyDescent="0.35">
      <c r="A7" s="7" t="s">
        <v>1</v>
      </c>
      <c r="B7" s="8">
        <f>SUM(B10+B13+B15+B21+B25+B30+B33+B35+B46)</f>
        <v>24553</v>
      </c>
      <c r="C7" s="8">
        <f>C10+C13+C15+C21+C25+C30+C33+C35+C46</f>
        <v>15291</v>
      </c>
      <c r="D7" s="9">
        <f>D10+D13+D15+D21+D25+D30+D33+D35+D46</f>
        <v>0.62277522095059668</v>
      </c>
      <c r="E7" s="8">
        <f>E10+E13+E15+E21+E25+E30+E33+E35+E46</f>
        <v>8496</v>
      </c>
      <c r="F7" s="9">
        <f>F10+F13+F15+F21+F25+F30+F33+F35+F46</f>
        <v>0.34602696208202671</v>
      </c>
      <c r="G7" s="8">
        <f>G10+G13+G15+G21+G25+G30+G33+G35+G46</f>
        <v>578</v>
      </c>
      <c r="H7" s="9">
        <f t="shared" ref="H7:J7" si="0">H10+H13+H15+H21+H25+H30+H33+H35+H46</f>
        <v>2.3540911497576669E-2</v>
      </c>
      <c r="I7" s="8">
        <f>I10+I13+I15+I21+I25+I30+I33+I35+I46</f>
        <v>188</v>
      </c>
      <c r="J7" s="9">
        <f t="shared" si="0"/>
        <v>7.6569054698000247E-3</v>
      </c>
      <c r="K7" s="8">
        <f>K10+K13+K15+K21+K25+K30+K33+K35+K46</f>
        <v>14695</v>
      </c>
      <c r="L7" s="8">
        <f>SUM(L10+L15+L21+L25+L33+L35+L46)</f>
        <v>10002</v>
      </c>
      <c r="M7" s="10">
        <v>166.95</v>
      </c>
      <c r="O7" s="53"/>
    </row>
    <row r="8" spans="1:15" ht="12" customHeight="1" x14ac:dyDescent="0.35">
      <c r="A8" s="7"/>
      <c r="B8" s="11"/>
      <c r="C8" s="12"/>
      <c r="D8" s="9"/>
      <c r="E8" s="12"/>
      <c r="F8" s="9"/>
      <c r="G8" s="11"/>
      <c r="H8" s="9"/>
      <c r="I8" s="13"/>
      <c r="J8" s="13"/>
      <c r="K8" s="15"/>
      <c r="L8" s="15"/>
      <c r="M8" s="46"/>
      <c r="O8" s="53"/>
    </row>
    <row r="9" spans="1:15" x14ac:dyDescent="0.35">
      <c r="A9" s="14" t="s">
        <v>12</v>
      </c>
      <c r="B9" s="15"/>
      <c r="C9" s="15"/>
      <c r="D9" s="15"/>
      <c r="E9" s="15"/>
      <c r="F9" s="15"/>
      <c r="G9" s="15"/>
      <c r="H9" s="15"/>
      <c r="I9" s="13"/>
      <c r="J9" s="13"/>
      <c r="K9" s="15"/>
      <c r="L9" s="15"/>
      <c r="M9" s="46"/>
      <c r="O9" s="53"/>
    </row>
    <row r="10" spans="1:15" x14ac:dyDescent="0.35">
      <c r="A10" s="14" t="s">
        <v>13</v>
      </c>
      <c r="B10" s="16">
        <v>1036</v>
      </c>
      <c r="C10" s="17">
        <v>728</v>
      </c>
      <c r="D10" s="18">
        <f>C10/$B$7</f>
        <v>2.9650144585183072E-2</v>
      </c>
      <c r="E10" s="17">
        <v>308</v>
      </c>
      <c r="F10" s="18">
        <f>E10/$B$7</f>
        <v>1.2544291939885146E-2</v>
      </c>
      <c r="G10" s="19">
        <v>0</v>
      </c>
      <c r="H10" s="18">
        <f>G10/$B$7</f>
        <v>0</v>
      </c>
      <c r="I10" s="19">
        <v>0</v>
      </c>
      <c r="J10" s="18">
        <f>I10/$B$7</f>
        <v>0</v>
      </c>
      <c r="K10" s="20">
        <v>292</v>
      </c>
      <c r="L10" s="21">
        <f>B10-K10</f>
        <v>744</v>
      </c>
      <c r="M10" s="22">
        <v>323.29000000000002</v>
      </c>
      <c r="O10" s="53"/>
    </row>
    <row r="11" spans="1:15" x14ac:dyDescent="0.35">
      <c r="B11" s="16"/>
      <c r="C11" s="17"/>
      <c r="D11" s="18"/>
      <c r="E11" s="17"/>
      <c r="F11" s="18"/>
      <c r="G11" s="21"/>
      <c r="H11" s="18"/>
      <c r="I11" s="21"/>
      <c r="J11" s="18"/>
      <c r="K11" s="20"/>
      <c r="L11" s="20"/>
      <c r="M11" s="22"/>
      <c r="O11" s="53"/>
    </row>
    <row r="12" spans="1:15" x14ac:dyDescent="0.35">
      <c r="A12" s="14" t="s">
        <v>14</v>
      </c>
      <c r="B12" s="16"/>
      <c r="C12" s="17"/>
      <c r="D12" s="18"/>
      <c r="E12" s="17"/>
      <c r="F12" s="18"/>
      <c r="G12" s="21"/>
      <c r="H12" s="18"/>
      <c r="I12" s="21"/>
      <c r="J12" s="18"/>
      <c r="K12" s="20"/>
      <c r="L12" s="20"/>
      <c r="M12" s="22"/>
      <c r="O12" s="53"/>
    </row>
    <row r="13" spans="1:15" x14ac:dyDescent="0.35">
      <c r="A13" s="14" t="s">
        <v>15</v>
      </c>
      <c r="B13" s="16">
        <v>5</v>
      </c>
      <c r="C13" s="19">
        <v>0</v>
      </c>
      <c r="D13" s="18">
        <f>C13/$B$7</f>
        <v>0</v>
      </c>
      <c r="E13" s="17">
        <v>5</v>
      </c>
      <c r="F13" s="18">
        <f>E13/$B$7</f>
        <v>2.0364110292021341E-4</v>
      </c>
      <c r="G13" s="19">
        <v>0</v>
      </c>
      <c r="H13" s="18">
        <f>G13/$B$7</f>
        <v>0</v>
      </c>
      <c r="I13" s="19">
        <v>0</v>
      </c>
      <c r="J13" s="18">
        <f>I13/$B$7</f>
        <v>0</v>
      </c>
      <c r="K13" s="20">
        <v>18</v>
      </c>
      <c r="L13" s="20">
        <v>-14</v>
      </c>
      <c r="M13" s="22">
        <v>44.44</v>
      </c>
      <c r="O13" s="53"/>
    </row>
    <row r="14" spans="1:15" x14ac:dyDescent="0.35">
      <c r="B14" s="16"/>
      <c r="C14" s="17"/>
      <c r="D14" s="23"/>
      <c r="E14" s="17"/>
      <c r="F14" s="23"/>
      <c r="G14" s="21"/>
      <c r="H14" s="20"/>
      <c r="I14" s="21"/>
      <c r="J14" s="20"/>
      <c r="K14" s="20"/>
      <c r="L14" s="20"/>
      <c r="M14" s="22"/>
      <c r="O14" s="53"/>
    </row>
    <row r="15" spans="1:15" x14ac:dyDescent="0.35">
      <c r="A15" s="24" t="s">
        <v>16</v>
      </c>
      <c r="B15" s="25">
        <f t="shared" ref="B15:G15" si="1">SUM(B16:B19)</f>
        <v>798</v>
      </c>
      <c r="C15" s="26">
        <f>SUM(C16:C19)</f>
        <v>558</v>
      </c>
      <c r="D15" s="27">
        <f t="shared" si="1"/>
        <v>2.2726347085895819E-2</v>
      </c>
      <c r="E15" s="26">
        <f t="shared" si="1"/>
        <v>172</v>
      </c>
      <c r="F15" s="27">
        <f t="shared" si="1"/>
        <v>7.0052539404553407E-3</v>
      </c>
      <c r="G15" s="26">
        <f t="shared" si="1"/>
        <v>47</v>
      </c>
      <c r="H15" s="28">
        <f>G15/$B$7</f>
        <v>1.9142263674500062E-3</v>
      </c>
      <c r="I15" s="26">
        <f>SUM(I16:I19)</f>
        <v>21</v>
      </c>
      <c r="J15" s="28">
        <f>I15/$B$7</f>
        <v>8.5529263226489637E-4</v>
      </c>
      <c r="K15" s="25">
        <f>SUM(K16:K19)</f>
        <v>310</v>
      </c>
      <c r="L15" s="25">
        <f>SUM(L16+L17+L18)</f>
        <v>513</v>
      </c>
      <c r="M15" s="29">
        <f>SUM(M16:M19)</f>
        <v>871.67</v>
      </c>
      <c r="O15" s="53"/>
    </row>
    <row r="16" spans="1:15" x14ac:dyDescent="0.35">
      <c r="A16" s="24" t="s">
        <v>17</v>
      </c>
      <c r="B16" s="16">
        <f>SUM(C16+E16)</f>
        <v>674</v>
      </c>
      <c r="C16" s="17">
        <v>512</v>
      </c>
      <c r="D16" s="18">
        <f>C16/$B$7</f>
        <v>2.0852848939029854E-2</v>
      </c>
      <c r="E16" s="17">
        <v>162</v>
      </c>
      <c r="F16" s="18">
        <f>E16/$B$7</f>
        <v>6.5979717346149143E-3</v>
      </c>
      <c r="G16" s="19">
        <v>0</v>
      </c>
      <c r="H16" s="18">
        <f>G16/$B$7</f>
        <v>0</v>
      </c>
      <c r="I16" s="19">
        <v>0</v>
      </c>
      <c r="J16" s="18">
        <f>I16/$B$7</f>
        <v>0</v>
      </c>
      <c r="K16" s="20">
        <v>200</v>
      </c>
      <c r="L16" s="21">
        <f>SUM(B16-K16)</f>
        <v>474</v>
      </c>
      <c r="M16" s="22">
        <v>330</v>
      </c>
      <c r="O16" s="53"/>
    </row>
    <row r="17" spans="1:15" x14ac:dyDescent="0.35">
      <c r="A17" s="24" t="s">
        <v>18</v>
      </c>
      <c r="B17" s="16">
        <f>SUM(C17+E17)</f>
        <v>51</v>
      </c>
      <c r="C17" s="17">
        <v>41</v>
      </c>
      <c r="D17" s="18">
        <f>C17/$B$7</f>
        <v>1.6698570439457501E-3</v>
      </c>
      <c r="E17" s="19">
        <v>10</v>
      </c>
      <c r="F17" s="18">
        <f>E17/$B$7</f>
        <v>4.0728220584042681E-4</v>
      </c>
      <c r="G17" s="19">
        <v>0</v>
      </c>
      <c r="H17" s="18">
        <f>G17/$B$7</f>
        <v>0</v>
      </c>
      <c r="I17" s="19">
        <v>0</v>
      </c>
      <c r="J17" s="18">
        <f>I17/$B$7</f>
        <v>0</v>
      </c>
      <c r="K17" s="20">
        <v>40</v>
      </c>
      <c r="L17" s="21">
        <f>SUM(B17-K17)</f>
        <v>11</v>
      </c>
      <c r="M17" s="22">
        <v>230</v>
      </c>
      <c r="O17" s="53"/>
    </row>
    <row r="18" spans="1:15" x14ac:dyDescent="0.35">
      <c r="A18" s="24" t="s">
        <v>19</v>
      </c>
      <c r="B18" s="16">
        <v>68</v>
      </c>
      <c r="C18" s="19">
        <v>0</v>
      </c>
      <c r="D18" s="18">
        <f>C18/$B$7</f>
        <v>0</v>
      </c>
      <c r="E18" s="19">
        <v>0</v>
      </c>
      <c r="F18" s="18">
        <f>E18/$B$7</f>
        <v>0</v>
      </c>
      <c r="G18" s="19">
        <v>47</v>
      </c>
      <c r="H18" s="18">
        <f>G18/$B$7</f>
        <v>1.9142263674500062E-3</v>
      </c>
      <c r="I18" s="19">
        <v>21</v>
      </c>
      <c r="J18" s="18">
        <f>I18/$B$7</f>
        <v>8.5529263226489637E-4</v>
      </c>
      <c r="K18" s="20">
        <v>40</v>
      </c>
      <c r="L18" s="21">
        <f>SUM(B18-K18)</f>
        <v>28</v>
      </c>
      <c r="M18" s="22">
        <v>265</v>
      </c>
      <c r="O18" s="53"/>
    </row>
    <row r="19" spans="1:15" x14ac:dyDescent="0.35">
      <c r="A19" s="24" t="s">
        <v>20</v>
      </c>
      <c r="B19" s="16">
        <v>5</v>
      </c>
      <c r="C19" s="17">
        <v>5</v>
      </c>
      <c r="D19" s="18">
        <f>C19/$B$7</f>
        <v>2.0364110292021341E-4</v>
      </c>
      <c r="E19" s="19">
        <v>0</v>
      </c>
      <c r="F19" s="18">
        <f>E19/$B$7</f>
        <v>0</v>
      </c>
      <c r="G19" s="19"/>
      <c r="H19" s="18">
        <f>G19/$B$7</f>
        <v>0</v>
      </c>
      <c r="I19" s="19"/>
      <c r="J19" s="18">
        <f>I19/$B$7</f>
        <v>0</v>
      </c>
      <c r="K19" s="20">
        <v>30</v>
      </c>
      <c r="L19" s="20">
        <v>-16</v>
      </c>
      <c r="M19" s="22">
        <v>46.67</v>
      </c>
      <c r="O19" s="53"/>
    </row>
    <row r="20" spans="1:15" x14ac:dyDescent="0.35">
      <c r="B20" s="16"/>
      <c r="C20" s="30"/>
      <c r="D20" s="20"/>
      <c r="E20" s="30"/>
      <c r="F20" s="20"/>
      <c r="G20" s="19"/>
      <c r="H20" s="20"/>
      <c r="I20" s="19"/>
      <c r="J20" s="20"/>
      <c r="K20" s="20"/>
      <c r="L20" s="20"/>
      <c r="M20" s="22"/>
      <c r="O20" s="53"/>
    </row>
    <row r="21" spans="1:15" x14ac:dyDescent="0.35">
      <c r="A21" s="24" t="s">
        <v>21</v>
      </c>
      <c r="B21" s="25">
        <f>SUM(B22:B23)</f>
        <v>2623</v>
      </c>
      <c r="C21" s="31">
        <f>C22+C23</f>
        <v>1555</v>
      </c>
      <c r="D21" s="28">
        <f>D22+D23</f>
        <v>6.3332383008186374E-2</v>
      </c>
      <c r="E21" s="31">
        <f>E22+E23</f>
        <v>986</v>
      </c>
      <c r="F21" s="28">
        <f>F22+F23</f>
        <v>4.0158025495866084E-2</v>
      </c>
      <c r="G21" s="31">
        <f>G22+G23</f>
        <v>57</v>
      </c>
      <c r="H21" s="28">
        <f>G21/$B$7</f>
        <v>2.3215085732904328E-3</v>
      </c>
      <c r="I21" s="31">
        <f>I22+I23</f>
        <v>25</v>
      </c>
      <c r="J21" s="28">
        <f>I21/$B$7</f>
        <v>1.0182055146010672E-3</v>
      </c>
      <c r="K21" s="31">
        <f>K22+K23</f>
        <v>1546</v>
      </c>
      <c r="L21" s="31">
        <v>1216</v>
      </c>
      <c r="M21" s="32">
        <f>M22+M23</f>
        <v>239.51000000000002</v>
      </c>
      <c r="O21" s="53"/>
    </row>
    <row r="22" spans="1:15" x14ac:dyDescent="0.35">
      <c r="A22" s="24" t="s">
        <v>22</v>
      </c>
      <c r="B22" s="16">
        <f>SUM(C22+E22)</f>
        <v>2541</v>
      </c>
      <c r="C22" s="17">
        <v>1555</v>
      </c>
      <c r="D22" s="18">
        <f>C22/$B$7</f>
        <v>6.3332383008186374E-2</v>
      </c>
      <c r="E22" s="17">
        <v>986</v>
      </c>
      <c r="F22" s="18">
        <f>E22/$B$7</f>
        <v>4.0158025495866084E-2</v>
      </c>
      <c r="G22" s="19">
        <v>0</v>
      </c>
      <c r="H22" s="18">
        <f>G22/$B$7</f>
        <v>0</v>
      </c>
      <c r="I22" s="19">
        <v>0</v>
      </c>
      <c r="J22" s="33">
        <f>I22/$B$7</f>
        <v>0</v>
      </c>
      <c r="K22" s="20">
        <v>1322</v>
      </c>
      <c r="L22" s="34">
        <f>SUM(B22-K22)</f>
        <v>1219</v>
      </c>
      <c r="M22" s="22">
        <v>191.3</v>
      </c>
      <c r="O22" s="53"/>
    </row>
    <row r="23" spans="1:15" x14ac:dyDescent="0.35">
      <c r="A23" s="24" t="s">
        <v>23</v>
      </c>
      <c r="B23" s="16">
        <f>SUM(G23+I23)</f>
        <v>82</v>
      </c>
      <c r="C23" s="30">
        <v>0</v>
      </c>
      <c r="D23" s="18">
        <f>C23/$B$7</f>
        <v>0</v>
      </c>
      <c r="E23" s="30">
        <v>0</v>
      </c>
      <c r="F23" s="18">
        <f>E23/$B$7</f>
        <v>0</v>
      </c>
      <c r="G23" s="21">
        <v>57</v>
      </c>
      <c r="H23" s="18">
        <f>G23/$B$7</f>
        <v>2.3215085732904328E-3</v>
      </c>
      <c r="I23" s="21">
        <v>25</v>
      </c>
      <c r="J23" s="18">
        <f>I23/$B$7</f>
        <v>1.0182055146010672E-3</v>
      </c>
      <c r="K23" s="20">
        <v>224</v>
      </c>
      <c r="L23" s="20">
        <v>-112</v>
      </c>
      <c r="M23" s="22">
        <v>48.21</v>
      </c>
      <c r="O23" s="53"/>
    </row>
    <row r="24" spans="1:15" x14ac:dyDescent="0.35">
      <c r="B24" s="16"/>
      <c r="C24" s="30"/>
      <c r="D24" s="20"/>
      <c r="E24" s="30"/>
      <c r="F24" s="20"/>
      <c r="G24" s="19"/>
      <c r="H24" s="20"/>
      <c r="I24" s="19"/>
      <c r="J24" s="20"/>
      <c r="K24" s="20"/>
      <c r="L24" s="20"/>
      <c r="M24" s="22"/>
      <c r="O24" s="53"/>
    </row>
    <row r="25" spans="1:15" x14ac:dyDescent="0.35">
      <c r="A25" s="24" t="s">
        <v>24</v>
      </c>
      <c r="B25" s="25">
        <f>SUM(B26:B27)</f>
        <v>2383</v>
      </c>
      <c r="C25" s="31">
        <f>C26+C27</f>
        <v>1639</v>
      </c>
      <c r="D25" s="28">
        <f>D26+D27</f>
        <v>6.6753553537245963E-2</v>
      </c>
      <c r="E25" s="31">
        <f>E26+E27</f>
        <v>624</v>
      </c>
      <c r="F25" s="28">
        <f>F26+F27</f>
        <v>2.5414409644442634E-2</v>
      </c>
      <c r="G25" s="31">
        <f>G26+G27</f>
        <v>90</v>
      </c>
      <c r="H25" s="28">
        <f>G25/$B$7</f>
        <v>3.6655398525638413E-3</v>
      </c>
      <c r="I25" s="31">
        <f>I26+I27</f>
        <v>30</v>
      </c>
      <c r="J25" s="28">
        <f>I25/$B$7</f>
        <v>1.2218466175212806E-3</v>
      </c>
      <c r="K25" s="31">
        <f>K26+K27</f>
        <v>1038</v>
      </c>
      <c r="L25" s="31">
        <f>L26+L27</f>
        <v>1345</v>
      </c>
      <c r="M25" s="32">
        <f>M26+M27</f>
        <v>418.2</v>
      </c>
      <c r="O25" s="53"/>
    </row>
    <row r="26" spans="1:15" x14ac:dyDescent="0.35">
      <c r="A26" s="24" t="s">
        <v>25</v>
      </c>
      <c r="B26" s="16">
        <f>SUM(C26+E26)</f>
        <v>2263</v>
      </c>
      <c r="C26" s="17">
        <v>1639</v>
      </c>
      <c r="D26" s="18">
        <f>C26/$B$7</f>
        <v>6.6753553537245963E-2</v>
      </c>
      <c r="E26" s="17">
        <v>624</v>
      </c>
      <c r="F26" s="18">
        <f>E26/$B$7</f>
        <v>2.5414409644442634E-2</v>
      </c>
      <c r="G26" s="19">
        <v>0</v>
      </c>
      <c r="H26" s="18">
        <f>G26/$B$7</f>
        <v>0</v>
      </c>
      <c r="I26" s="19">
        <v>0</v>
      </c>
      <c r="J26" s="18">
        <f>I26/$B$7</f>
        <v>0</v>
      </c>
      <c r="K26" s="20">
        <v>950</v>
      </c>
      <c r="L26" s="21">
        <f>SUM(B26-K26)</f>
        <v>1313</v>
      </c>
      <c r="M26" s="22">
        <v>245.47</v>
      </c>
      <c r="O26" s="53"/>
    </row>
    <row r="27" spans="1:15" x14ac:dyDescent="0.35">
      <c r="A27" s="24" t="s">
        <v>26</v>
      </c>
      <c r="B27" s="16">
        <f>SUM(G27+I27)</f>
        <v>120</v>
      </c>
      <c r="C27" s="30">
        <v>0</v>
      </c>
      <c r="D27" s="18">
        <f>C27/$B$7</f>
        <v>0</v>
      </c>
      <c r="E27" s="30">
        <v>0</v>
      </c>
      <c r="F27" s="18">
        <f>E27/$B$7</f>
        <v>0</v>
      </c>
      <c r="G27" s="21">
        <v>90</v>
      </c>
      <c r="H27" s="18">
        <f>G27/$B$7</f>
        <v>3.6655398525638413E-3</v>
      </c>
      <c r="I27" s="21">
        <v>30</v>
      </c>
      <c r="J27" s="18">
        <f>I27/$B$7</f>
        <v>1.2218466175212806E-3</v>
      </c>
      <c r="K27" s="20">
        <v>88</v>
      </c>
      <c r="L27" s="21">
        <f>SUM(B27-K27)</f>
        <v>32</v>
      </c>
      <c r="M27" s="22">
        <v>172.73</v>
      </c>
      <c r="O27" s="53"/>
    </row>
    <row r="28" spans="1:15" x14ac:dyDescent="0.35">
      <c r="B28" s="16"/>
      <c r="C28" s="30"/>
      <c r="D28" s="20"/>
      <c r="E28" s="30"/>
      <c r="F28" s="20"/>
      <c r="G28" s="19"/>
      <c r="H28" s="20"/>
      <c r="I28" s="19"/>
      <c r="J28" s="20"/>
      <c r="K28" s="20"/>
      <c r="L28" s="20"/>
      <c r="M28" s="22"/>
      <c r="O28" s="53"/>
    </row>
    <row r="29" spans="1:15" x14ac:dyDescent="0.35">
      <c r="A29" s="24" t="s">
        <v>27</v>
      </c>
      <c r="B29" s="15"/>
      <c r="C29" s="15"/>
      <c r="D29" s="15"/>
      <c r="E29" s="15"/>
      <c r="F29" s="15"/>
      <c r="G29" s="15"/>
      <c r="H29" s="15"/>
      <c r="I29" s="15"/>
      <c r="J29" s="15"/>
      <c r="K29" s="20"/>
      <c r="L29" s="20"/>
      <c r="M29" s="22"/>
      <c r="O29" s="53"/>
    </row>
    <row r="30" spans="1:15" x14ac:dyDescent="0.35">
      <c r="A30" s="24" t="s">
        <v>28</v>
      </c>
      <c r="B30" s="16">
        <f>SUM(C30+E30)</f>
        <v>113</v>
      </c>
      <c r="C30" s="17">
        <v>78</v>
      </c>
      <c r="D30" s="18">
        <f>C30/$B$7</f>
        <v>3.1768012055553292E-3</v>
      </c>
      <c r="E30" s="17">
        <v>35</v>
      </c>
      <c r="F30" s="18">
        <f>E30/$B$7</f>
        <v>1.4254877204414938E-3</v>
      </c>
      <c r="G30" s="19">
        <v>0</v>
      </c>
      <c r="H30" s="18">
        <f>G30/$B$7</f>
        <v>0</v>
      </c>
      <c r="I30" s="19">
        <v>0</v>
      </c>
      <c r="J30" s="18">
        <f>I30/$B$7</f>
        <v>0</v>
      </c>
      <c r="K30" s="20">
        <v>205</v>
      </c>
      <c r="L30" s="21">
        <f>SUM(B30-K30)</f>
        <v>-92</v>
      </c>
      <c r="M30" s="22">
        <v>53.66</v>
      </c>
      <c r="O30" s="53"/>
    </row>
    <row r="31" spans="1:15" x14ac:dyDescent="0.35">
      <c r="B31" s="16"/>
      <c r="C31" s="30"/>
      <c r="D31" s="20"/>
      <c r="E31" s="30"/>
      <c r="F31" s="20"/>
      <c r="G31" s="19"/>
      <c r="H31" s="20"/>
      <c r="I31" s="19"/>
      <c r="J31" s="20"/>
      <c r="K31" s="20"/>
      <c r="L31" s="20"/>
      <c r="M31" s="22"/>
      <c r="O31" s="53"/>
    </row>
    <row r="32" spans="1:15" x14ac:dyDescent="0.35">
      <c r="A32" s="24" t="s">
        <v>29</v>
      </c>
      <c r="B32" s="15"/>
      <c r="C32" s="15"/>
      <c r="D32" s="15"/>
      <c r="E32" s="15"/>
      <c r="F32" s="15"/>
      <c r="G32" s="15"/>
      <c r="H32" s="15"/>
      <c r="I32" s="15"/>
      <c r="J32" s="15"/>
      <c r="K32" s="20"/>
      <c r="L32" s="20"/>
      <c r="M32" s="22"/>
      <c r="O32" s="53"/>
    </row>
    <row r="33" spans="1:15" x14ac:dyDescent="0.35">
      <c r="A33" s="24" t="s">
        <v>30</v>
      </c>
      <c r="B33" s="16">
        <f>SUM(C33+E33)</f>
        <v>386</v>
      </c>
      <c r="C33" s="17">
        <v>295</v>
      </c>
      <c r="D33" s="18">
        <f>C33/$B$7</f>
        <v>1.2014825072292592E-2</v>
      </c>
      <c r="E33" s="17">
        <v>91</v>
      </c>
      <c r="F33" s="18">
        <f>E33/$B$7</f>
        <v>3.706268073147884E-3</v>
      </c>
      <c r="G33" s="19">
        <v>0</v>
      </c>
      <c r="H33" s="18">
        <f>G33/$B$7</f>
        <v>0</v>
      </c>
      <c r="I33" s="19">
        <v>0</v>
      </c>
      <c r="J33" s="18">
        <f>I33/$B$7</f>
        <v>0</v>
      </c>
      <c r="K33" s="20">
        <v>80</v>
      </c>
      <c r="L33" s="21">
        <f>SUM(B33-K33)</f>
        <v>306</v>
      </c>
      <c r="M33" s="22">
        <v>555</v>
      </c>
      <c r="O33" s="53"/>
    </row>
    <row r="34" spans="1:15" x14ac:dyDescent="0.35">
      <c r="A34" s="35"/>
      <c r="B34" s="16"/>
      <c r="C34" s="30"/>
      <c r="D34" s="20"/>
      <c r="E34" s="30"/>
      <c r="F34" s="20"/>
      <c r="G34" s="19"/>
      <c r="H34" s="20"/>
      <c r="I34" s="19"/>
      <c r="J34" s="20"/>
      <c r="K34" s="20"/>
      <c r="L34" s="20"/>
      <c r="M34" s="22"/>
      <c r="O34" s="53"/>
    </row>
    <row r="35" spans="1:15" x14ac:dyDescent="0.35">
      <c r="A35" s="24" t="s">
        <v>31</v>
      </c>
      <c r="B35" s="25">
        <f t="shared" ref="B35:G35" si="2">SUM(B36:B43)</f>
        <v>16569</v>
      </c>
      <c r="C35" s="36">
        <f>SUM(C36:C43)</f>
        <v>9939</v>
      </c>
      <c r="D35" s="37">
        <f t="shared" si="2"/>
        <v>0.40479778438480024</v>
      </c>
      <c r="E35" s="36">
        <f t="shared" si="2"/>
        <v>6134</v>
      </c>
      <c r="F35" s="37">
        <f t="shared" si="2"/>
        <v>0.24982690506251787</v>
      </c>
      <c r="G35" s="36">
        <f t="shared" si="2"/>
        <v>384</v>
      </c>
      <c r="H35" s="28">
        <f>G35/$B$7</f>
        <v>1.5639636704272389E-2</v>
      </c>
      <c r="I35" s="36">
        <f>SUM(I36:I43)</f>
        <v>112</v>
      </c>
      <c r="J35" s="28">
        <f>I35/$B$7</f>
        <v>4.5615607054127804E-3</v>
      </c>
      <c r="K35" s="36">
        <f>SUM(K36:K43)</f>
        <v>11056</v>
      </c>
      <c r="L35" s="36">
        <f>SUM(L36+L37+L38+L39+L43)</f>
        <v>5388</v>
      </c>
      <c r="M35" s="26">
        <f>SUM(M36:M43)</f>
        <v>1218.43</v>
      </c>
      <c r="O35" s="53"/>
    </row>
    <row r="36" spans="1:15" x14ac:dyDescent="0.35">
      <c r="A36" s="24" t="s">
        <v>32</v>
      </c>
      <c r="B36" s="16">
        <f>SUM(C36+E36)</f>
        <v>5017</v>
      </c>
      <c r="C36" s="17">
        <v>3457</v>
      </c>
      <c r="D36" s="18">
        <f>C36/$B$7</f>
        <v>0.14079745855903555</v>
      </c>
      <c r="E36" s="17">
        <v>1560</v>
      </c>
      <c r="F36" s="18">
        <f>E36/$B$7</f>
        <v>6.3536024111106593E-2</v>
      </c>
      <c r="G36" s="19">
        <v>0</v>
      </c>
      <c r="H36" s="18">
        <f t="shared" ref="H36:J43" si="3">G36/$B$7</f>
        <v>0</v>
      </c>
      <c r="I36" s="19">
        <v>0</v>
      </c>
      <c r="J36" s="18">
        <f>I36/$B$7</f>
        <v>0</v>
      </c>
      <c r="K36" s="20">
        <v>1568</v>
      </c>
      <c r="L36" s="21">
        <f t="shared" ref="L36:L41" si="4">SUM(B36-K36)</f>
        <v>3449</v>
      </c>
      <c r="M36" s="22">
        <v>298.98</v>
      </c>
      <c r="O36" s="53"/>
    </row>
    <row r="37" spans="1:15" x14ac:dyDescent="0.35">
      <c r="A37" s="24" t="s">
        <v>33</v>
      </c>
      <c r="B37" s="16">
        <f>SUM(C37+E37)</f>
        <v>4558</v>
      </c>
      <c r="C37" s="30">
        <v>2502</v>
      </c>
      <c r="D37" s="18">
        <f t="shared" ref="D37:D43" si="5">C37/$B$7</f>
        <v>0.10190200790127479</v>
      </c>
      <c r="E37" s="30">
        <v>2056</v>
      </c>
      <c r="F37" s="18">
        <f t="shared" ref="F37:F42" si="6">E37/$B$7</f>
        <v>8.3737221520791758E-2</v>
      </c>
      <c r="G37" s="19">
        <v>0</v>
      </c>
      <c r="H37" s="18">
        <f t="shared" si="3"/>
        <v>0</v>
      </c>
      <c r="I37" s="19">
        <v>0</v>
      </c>
      <c r="J37" s="18">
        <f t="shared" si="3"/>
        <v>0</v>
      </c>
      <c r="K37" s="20">
        <v>2837</v>
      </c>
      <c r="L37" s="21">
        <f t="shared" si="4"/>
        <v>1721</v>
      </c>
      <c r="M37" s="22">
        <v>165.74</v>
      </c>
      <c r="O37" s="53"/>
    </row>
    <row r="38" spans="1:15" x14ac:dyDescent="0.35">
      <c r="A38" s="24" t="s">
        <v>34</v>
      </c>
      <c r="B38" s="16">
        <f>SUM(C38+E38)</f>
        <v>430</v>
      </c>
      <c r="C38" s="17">
        <v>307</v>
      </c>
      <c r="D38" s="18">
        <f t="shared" si="5"/>
        <v>1.2503563719301104E-2</v>
      </c>
      <c r="E38" s="17">
        <v>123</v>
      </c>
      <c r="F38" s="18">
        <f t="shared" si="6"/>
        <v>5.0095711318372503E-3</v>
      </c>
      <c r="G38" s="19">
        <v>0</v>
      </c>
      <c r="H38" s="18">
        <f t="shared" si="3"/>
        <v>0</v>
      </c>
      <c r="I38" s="19">
        <v>0</v>
      </c>
      <c r="J38" s="18">
        <f t="shared" si="3"/>
        <v>0</v>
      </c>
      <c r="K38" s="20">
        <v>280</v>
      </c>
      <c r="L38" s="21">
        <f t="shared" si="4"/>
        <v>150</v>
      </c>
      <c r="M38" s="22">
        <v>151.43</v>
      </c>
      <c r="O38" s="53"/>
    </row>
    <row r="39" spans="1:15" x14ac:dyDescent="0.35">
      <c r="A39" s="24" t="s">
        <v>45</v>
      </c>
      <c r="B39" s="16">
        <f>SUM(G39+I39)</f>
        <v>496</v>
      </c>
      <c r="C39" s="19">
        <v>0</v>
      </c>
      <c r="D39" s="18">
        <f t="shared" si="5"/>
        <v>0</v>
      </c>
      <c r="E39" s="19">
        <v>0</v>
      </c>
      <c r="F39" s="18">
        <f t="shared" si="6"/>
        <v>0</v>
      </c>
      <c r="G39" s="21">
        <v>384</v>
      </c>
      <c r="H39" s="18">
        <f t="shared" si="3"/>
        <v>1.5639636704272389E-2</v>
      </c>
      <c r="I39" s="21">
        <v>112</v>
      </c>
      <c r="J39" s="18">
        <f>I39/$B$7</f>
        <v>4.5615607054127804E-3</v>
      </c>
      <c r="K39" s="20">
        <v>433</v>
      </c>
      <c r="L39" s="21">
        <f t="shared" si="4"/>
        <v>63</v>
      </c>
      <c r="M39" s="22">
        <v>155.88999999999999</v>
      </c>
      <c r="O39" s="53"/>
    </row>
    <row r="40" spans="1:15" x14ac:dyDescent="0.35">
      <c r="A40" s="24" t="s">
        <v>35</v>
      </c>
      <c r="B40" s="16">
        <f>SUM(C40+E40)</f>
        <v>235</v>
      </c>
      <c r="C40" s="17">
        <v>189</v>
      </c>
      <c r="D40" s="18">
        <f t="shared" si="5"/>
        <v>7.6976336903840674E-3</v>
      </c>
      <c r="E40" s="17">
        <v>46</v>
      </c>
      <c r="F40" s="18">
        <f t="shared" si="6"/>
        <v>1.8734981468659633E-3</v>
      </c>
      <c r="G40" s="19">
        <v>0</v>
      </c>
      <c r="H40" s="18">
        <f t="shared" si="3"/>
        <v>0</v>
      </c>
      <c r="I40" s="19">
        <v>0</v>
      </c>
      <c r="J40" s="18">
        <f t="shared" si="3"/>
        <v>0</v>
      </c>
      <c r="K40" s="20">
        <v>422</v>
      </c>
      <c r="L40" s="21">
        <f t="shared" si="4"/>
        <v>-187</v>
      </c>
      <c r="M40" s="22">
        <v>87.44</v>
      </c>
      <c r="O40" s="53"/>
    </row>
    <row r="41" spans="1:15" x14ac:dyDescent="0.35">
      <c r="A41" s="24" t="s">
        <v>36</v>
      </c>
      <c r="B41" s="16">
        <f>SUM(C41+E41)</f>
        <v>5800</v>
      </c>
      <c r="C41" s="17">
        <v>3481</v>
      </c>
      <c r="D41" s="18">
        <f t="shared" si="5"/>
        <v>0.14177493585305259</v>
      </c>
      <c r="E41" s="17">
        <v>2319</v>
      </c>
      <c r="F41" s="18">
        <f t="shared" si="6"/>
        <v>9.4448743534394988E-2</v>
      </c>
      <c r="G41" s="19">
        <v>0</v>
      </c>
      <c r="H41" s="18">
        <f t="shared" si="3"/>
        <v>0</v>
      </c>
      <c r="I41" s="19">
        <v>0</v>
      </c>
      <c r="J41" s="18">
        <f t="shared" si="3"/>
        <v>0</v>
      </c>
      <c r="K41" s="20">
        <v>5504</v>
      </c>
      <c r="L41" s="21">
        <f t="shared" si="4"/>
        <v>296</v>
      </c>
      <c r="M41" s="22">
        <v>100.62</v>
      </c>
      <c r="O41" s="53"/>
    </row>
    <row r="42" spans="1:15" x14ac:dyDescent="0.35">
      <c r="A42" s="24" t="s">
        <v>50</v>
      </c>
      <c r="B42" s="16">
        <f t="shared" ref="B42" si="7">C42+E42+G42+I42</f>
        <v>29</v>
      </c>
      <c r="C42" s="17">
        <v>0</v>
      </c>
      <c r="D42" s="18">
        <f t="shared" si="5"/>
        <v>0</v>
      </c>
      <c r="E42" s="17">
        <v>29</v>
      </c>
      <c r="F42" s="18">
        <f t="shared" si="6"/>
        <v>1.1811183969372377E-3</v>
      </c>
      <c r="G42" s="19">
        <v>0</v>
      </c>
      <c r="H42" s="18">
        <f t="shared" si="3"/>
        <v>0</v>
      </c>
      <c r="I42" s="19">
        <v>0</v>
      </c>
      <c r="J42" s="18">
        <f t="shared" si="3"/>
        <v>0</v>
      </c>
      <c r="K42" s="20">
        <v>12</v>
      </c>
      <c r="L42" s="20">
        <v>-5</v>
      </c>
      <c r="M42" s="22">
        <v>58.33</v>
      </c>
      <c r="O42" s="53"/>
    </row>
    <row r="43" spans="1:15" x14ac:dyDescent="0.35">
      <c r="A43" s="24" t="s">
        <v>37</v>
      </c>
      <c r="B43" s="16">
        <f>C43+E43+G43+I43</f>
        <v>4</v>
      </c>
      <c r="C43" s="17">
        <v>3</v>
      </c>
      <c r="D43" s="18">
        <f t="shared" si="5"/>
        <v>1.2218466175212804E-4</v>
      </c>
      <c r="E43" s="17">
        <v>1</v>
      </c>
      <c r="F43" s="18">
        <f>E43/$B$7</f>
        <v>4.0728220584042684E-5</v>
      </c>
      <c r="G43" s="19">
        <v>0</v>
      </c>
      <c r="H43" s="18">
        <f t="shared" si="3"/>
        <v>0</v>
      </c>
      <c r="I43" s="19">
        <v>0</v>
      </c>
      <c r="J43" s="18">
        <f t="shared" si="3"/>
        <v>0</v>
      </c>
      <c r="K43" s="19">
        <v>0</v>
      </c>
      <c r="L43" s="19">
        <v>5</v>
      </c>
      <c r="M43" s="30">
        <v>200</v>
      </c>
      <c r="O43" s="53"/>
    </row>
    <row r="44" spans="1:15" x14ac:dyDescent="0.35">
      <c r="A44" s="24"/>
      <c r="B44" s="16"/>
      <c r="C44" s="17"/>
      <c r="D44" s="20"/>
      <c r="E44" s="17"/>
      <c r="F44" s="20"/>
      <c r="G44" s="19"/>
      <c r="H44" s="20"/>
      <c r="I44" s="19"/>
      <c r="J44" s="20"/>
      <c r="K44" s="20"/>
      <c r="L44" s="20"/>
      <c r="M44" s="22"/>
      <c r="O44" s="53"/>
    </row>
    <row r="45" spans="1:15" x14ac:dyDescent="0.35">
      <c r="A45" s="24" t="s">
        <v>38</v>
      </c>
      <c r="B45" s="15"/>
      <c r="C45" s="15"/>
      <c r="D45" s="15"/>
      <c r="E45" s="15"/>
      <c r="F45" s="15"/>
      <c r="G45" s="15"/>
      <c r="H45" s="15"/>
      <c r="I45" s="15"/>
      <c r="J45" s="15"/>
      <c r="K45" s="20"/>
      <c r="L45" s="20"/>
      <c r="M45" s="22"/>
      <c r="O45" s="53"/>
    </row>
    <row r="46" spans="1:15" x14ac:dyDescent="0.35">
      <c r="A46" s="24" t="s">
        <v>39</v>
      </c>
      <c r="B46" s="16">
        <f>SUM(C46+E46)</f>
        <v>640</v>
      </c>
      <c r="C46" s="17">
        <v>499</v>
      </c>
      <c r="D46" s="18">
        <f>C46/$B$7</f>
        <v>2.0323382071437298E-2</v>
      </c>
      <c r="E46" s="17">
        <v>141</v>
      </c>
      <c r="F46" s="18">
        <f>E46/$B$7</f>
        <v>5.7426791023500188E-3</v>
      </c>
      <c r="G46" s="19">
        <v>0</v>
      </c>
      <c r="H46" s="18">
        <f>G46/$B$7</f>
        <v>0</v>
      </c>
      <c r="I46" s="19">
        <v>0</v>
      </c>
      <c r="J46" s="18">
        <f>I46/$B$7</f>
        <v>0</v>
      </c>
      <c r="K46" s="20">
        <v>150</v>
      </c>
      <c r="L46" s="21">
        <f>SUM(B46-K46)</f>
        <v>490</v>
      </c>
      <c r="M46" s="22">
        <v>400</v>
      </c>
      <c r="O46" s="53"/>
    </row>
    <row r="47" spans="1:15" x14ac:dyDescent="0.35">
      <c r="A47" s="38"/>
      <c r="B47" s="39"/>
      <c r="C47" s="40"/>
      <c r="D47" s="40"/>
      <c r="E47" s="41"/>
      <c r="F47" s="41"/>
      <c r="G47" s="42"/>
      <c r="H47" s="41"/>
      <c r="I47" s="43"/>
      <c r="J47" s="43"/>
      <c r="K47" s="44"/>
      <c r="L47" s="44"/>
      <c r="M47" s="45"/>
      <c r="O47" s="53"/>
    </row>
    <row r="48" spans="1:15" x14ac:dyDescent="0.35">
      <c r="A48" s="24" t="s">
        <v>40</v>
      </c>
    </row>
    <row r="49" spans="1:14" x14ac:dyDescent="0.35">
      <c r="A49" s="24" t="s">
        <v>51</v>
      </c>
    </row>
    <row r="50" spans="1:14" s="14" customFormat="1" x14ac:dyDescent="0.35">
      <c r="A50" s="24" t="s">
        <v>41</v>
      </c>
      <c r="I50"/>
      <c r="J50"/>
      <c r="N50" s="52"/>
    </row>
    <row r="51" spans="1:14" s="14" customFormat="1" x14ac:dyDescent="0.35">
      <c r="A51" s="24" t="s">
        <v>42</v>
      </c>
      <c r="I51"/>
      <c r="J51"/>
      <c r="N51" s="52"/>
    </row>
  </sheetData>
  <mergeCells count="7">
    <mergeCell ref="A1:M2"/>
    <mergeCell ref="A3:A5"/>
    <mergeCell ref="B3:B5"/>
    <mergeCell ref="C3:J3"/>
    <mergeCell ref="K3:M4"/>
    <mergeCell ref="C4:F4"/>
    <mergeCell ref="G4:J4"/>
  </mergeCells>
  <pageMargins left="0.7" right="0.7" top="0.75" bottom="0.75" header="0.3" footer="0.3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(sexo)</vt:lpstr>
      <vt:lpstr>Plantilla cond jurídica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Dalvis Aralys Torres Jimenez</dc:creator>
  <cp:lastModifiedBy>Dalvis Aralys Torres Jimenez</cp:lastModifiedBy>
  <cp:lastPrinted>2026-08-06T20:41:06Z</cp:lastPrinted>
  <dcterms:created xsi:type="dcterms:W3CDTF">2025-12-02T19:47:10Z</dcterms:created>
  <dcterms:modified xsi:type="dcterms:W3CDTF">2026-08-06T20:41:26Z</dcterms:modified>
</cp:coreProperties>
</file>