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gros.castro\Documents\PORTAL DE DATOS ABIERTOS\Matrícula\2024\"/>
    </mc:Choice>
  </mc:AlternateContent>
  <xr:revisionPtr revIDLastSave="0" documentId="13_ncr:1_{C50FCE6A-CEDB-4FC1-8409-EABBB5742CB6}" xr6:coauthVersionLast="47" xr6:coauthVersionMax="47" xr10:uidLastSave="{00000000-0000-0000-0000-000000000000}"/>
  <bookViews>
    <workbookView xWindow="-120" yWindow="-120" windowWidth="29040" windowHeight="15720" xr2:uid="{9CA7050B-D8CC-4F33-A413-3D389E00DB21}"/>
  </bookViews>
  <sheets>
    <sheet name="Cuadro 3" sheetId="2" r:id="rId1"/>
  </sheets>
  <externalReferences>
    <externalReference r:id="rId2"/>
  </externalReferences>
  <definedNames>
    <definedName name="_xlnm._FilterDatabase" localSheetId="0" hidden="1">'Cuadro 3'!$A$4:$M$6</definedName>
    <definedName name="A_impresión_IM" localSheetId="0">'Cuadro 3'!$A$1:$M$159</definedName>
    <definedName name="A_impresión_IM">[1]MATRITOTAL03!$A$1:$L$137</definedName>
    <definedName name="_xlnm.Print_Area" localSheetId="0">'Cuadro 3'!$A$1:$M$183</definedName>
    <definedName name="Excel_BuiltIn_Print_Area_1" localSheetId="0">'Cuadro 3'!$A$1:$M$183</definedName>
    <definedName name="Excel_BuiltIn_Print_Area_1">[1]MATRITOTAL03!$A$1:$L$158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I166" i="2" l="1"/>
  <c r="F142" i="2" l="1"/>
  <c r="F146" i="2"/>
  <c r="F145" i="2"/>
  <c r="F144" i="2"/>
  <c r="F143" i="2"/>
  <c r="C143" i="2" s="1"/>
  <c r="E142" i="2"/>
  <c r="E26" i="2"/>
  <c r="F32" i="2"/>
  <c r="C32" i="2"/>
  <c r="M122" i="2"/>
  <c r="A69" i="2"/>
  <c r="G21" i="2"/>
  <c r="H21" i="2"/>
  <c r="I21" i="2"/>
  <c r="J21" i="2"/>
  <c r="K21" i="2"/>
  <c r="L21" i="2"/>
  <c r="M21" i="2"/>
  <c r="E27" i="2"/>
  <c r="G27" i="2"/>
  <c r="H27" i="2"/>
  <c r="I27" i="2"/>
  <c r="J27" i="2"/>
  <c r="K27" i="2"/>
  <c r="L27" i="2"/>
  <c r="M27" i="2"/>
  <c r="F28" i="2"/>
  <c r="C28" i="2" s="1"/>
  <c r="F30" i="2"/>
  <c r="C30" i="2" s="1"/>
  <c r="F31" i="2"/>
  <c r="C31" i="2" s="1"/>
  <c r="F33" i="2"/>
  <c r="C33" i="2" s="1"/>
  <c r="E34" i="2"/>
  <c r="E36" i="2"/>
  <c r="G36" i="2"/>
  <c r="H36" i="2"/>
  <c r="I36" i="2"/>
  <c r="J36" i="2"/>
  <c r="K36" i="2"/>
  <c r="L36" i="2"/>
  <c r="M36" i="2"/>
  <c r="F37" i="2"/>
  <c r="C37" i="2" s="1"/>
  <c r="F38" i="2"/>
  <c r="C38" i="2" s="1"/>
  <c r="F39" i="2"/>
  <c r="C39" i="2" s="1"/>
  <c r="F40" i="2"/>
  <c r="C40" i="2" s="1"/>
  <c r="F41" i="2"/>
  <c r="C41" i="2" s="1"/>
  <c r="F42" i="2"/>
  <c r="C42" i="2" s="1"/>
  <c r="E43" i="2"/>
  <c r="G43" i="2"/>
  <c r="H43" i="2"/>
  <c r="I43" i="2"/>
  <c r="J43" i="2"/>
  <c r="K43" i="2"/>
  <c r="L43" i="2"/>
  <c r="M43" i="2"/>
  <c r="F44" i="2"/>
  <c r="C44" i="2" s="1"/>
  <c r="F45" i="2"/>
  <c r="C45" i="2" s="1"/>
  <c r="F46" i="2"/>
  <c r="C46" i="2" s="1"/>
  <c r="F47" i="2"/>
  <c r="C47" i="2" s="1"/>
  <c r="F48" i="2"/>
  <c r="C48" i="2" s="1"/>
  <c r="E51" i="2"/>
  <c r="G51" i="2"/>
  <c r="H51" i="2"/>
  <c r="I51" i="2"/>
  <c r="J51" i="2"/>
  <c r="K51" i="2"/>
  <c r="L51" i="2"/>
  <c r="M51" i="2"/>
  <c r="F52" i="2"/>
  <c r="F51" i="2" s="1"/>
  <c r="E53" i="2"/>
  <c r="G53" i="2"/>
  <c r="H53" i="2"/>
  <c r="I53" i="2"/>
  <c r="J53" i="2"/>
  <c r="K53" i="2"/>
  <c r="L53" i="2"/>
  <c r="M53" i="2"/>
  <c r="F54" i="2"/>
  <c r="C54" i="2" s="1"/>
  <c r="F55" i="2"/>
  <c r="C55" i="2" s="1"/>
  <c r="F56" i="2"/>
  <c r="C56" i="2" s="1"/>
  <c r="F57" i="2"/>
  <c r="C57" i="2" s="1"/>
  <c r="F58" i="2"/>
  <c r="C58" i="2" s="1"/>
  <c r="F59" i="2"/>
  <c r="C59" i="2" s="1"/>
  <c r="F60" i="2"/>
  <c r="C60" i="2" s="1"/>
  <c r="E61" i="2"/>
  <c r="G61" i="2"/>
  <c r="H61" i="2"/>
  <c r="I61" i="2"/>
  <c r="J61" i="2"/>
  <c r="K61" i="2"/>
  <c r="L61" i="2"/>
  <c r="M61" i="2"/>
  <c r="F62" i="2"/>
  <c r="C62" i="2" s="1"/>
  <c r="F63" i="2"/>
  <c r="C63" i="2" s="1"/>
  <c r="E64" i="2"/>
  <c r="G64" i="2"/>
  <c r="H64" i="2"/>
  <c r="I64" i="2"/>
  <c r="I23" i="2" s="1"/>
  <c r="J64" i="2"/>
  <c r="J23" i="2" s="1"/>
  <c r="K64" i="2"/>
  <c r="K23" i="2" s="1"/>
  <c r="L64" i="2"/>
  <c r="L23" i="2" s="1"/>
  <c r="M64" i="2"/>
  <c r="M23" i="2" s="1"/>
  <c r="F65" i="2"/>
  <c r="C65" i="2" s="1"/>
  <c r="F66" i="2"/>
  <c r="C66" i="2" s="1"/>
  <c r="F67" i="2"/>
  <c r="C67" i="2" s="1"/>
  <c r="E77" i="2"/>
  <c r="G77" i="2"/>
  <c r="H77" i="2"/>
  <c r="I77" i="2"/>
  <c r="J77" i="2"/>
  <c r="K77" i="2"/>
  <c r="L77" i="2"/>
  <c r="M77" i="2"/>
  <c r="F78" i="2"/>
  <c r="C78" i="2" s="1"/>
  <c r="E79" i="2"/>
  <c r="G79" i="2"/>
  <c r="H79" i="2"/>
  <c r="I79" i="2"/>
  <c r="J79" i="2"/>
  <c r="K79" i="2"/>
  <c r="L79" i="2"/>
  <c r="M79" i="2"/>
  <c r="F80" i="2"/>
  <c r="C80" i="2" s="1"/>
  <c r="F81" i="2"/>
  <c r="C81" i="2" s="1"/>
  <c r="F82" i="2"/>
  <c r="C82" i="2" s="1"/>
  <c r="F83" i="2"/>
  <c r="C83" i="2" s="1"/>
  <c r="F84" i="2"/>
  <c r="C84" i="2" s="1"/>
  <c r="F85" i="2"/>
  <c r="C85" i="2" s="1"/>
  <c r="F86" i="2"/>
  <c r="C86" i="2" s="1"/>
  <c r="E87" i="2"/>
  <c r="G87" i="2"/>
  <c r="G16" i="2" s="1"/>
  <c r="H87" i="2"/>
  <c r="H16" i="2" s="1"/>
  <c r="I87" i="2"/>
  <c r="I16" i="2" s="1"/>
  <c r="J87" i="2"/>
  <c r="J16" i="2" s="1"/>
  <c r="K87" i="2"/>
  <c r="K16" i="2" s="1"/>
  <c r="L87" i="2"/>
  <c r="L16" i="2" s="1"/>
  <c r="M87" i="2"/>
  <c r="M16" i="2" s="1"/>
  <c r="F88" i="2"/>
  <c r="C88" i="2" s="1"/>
  <c r="F89" i="2"/>
  <c r="C89" i="2" s="1"/>
  <c r="E90" i="2"/>
  <c r="G90" i="2"/>
  <c r="H90" i="2"/>
  <c r="I90" i="2"/>
  <c r="J90" i="2"/>
  <c r="K90" i="2"/>
  <c r="L90" i="2"/>
  <c r="M90" i="2"/>
  <c r="F91" i="2"/>
  <c r="C91" i="2" s="1"/>
  <c r="F92" i="2"/>
  <c r="C92" i="2" s="1"/>
  <c r="F93" i="2"/>
  <c r="C93" i="2" s="1"/>
  <c r="F94" i="2"/>
  <c r="C94" i="2" s="1"/>
  <c r="E95" i="2"/>
  <c r="G95" i="2"/>
  <c r="H95" i="2"/>
  <c r="I95" i="2"/>
  <c r="J95" i="2"/>
  <c r="K95" i="2"/>
  <c r="L95" i="2"/>
  <c r="M95" i="2"/>
  <c r="F96" i="2"/>
  <c r="C96" i="2" s="1"/>
  <c r="F97" i="2"/>
  <c r="C97" i="2" s="1"/>
  <c r="F98" i="2"/>
  <c r="C98" i="2" s="1"/>
  <c r="F99" i="2"/>
  <c r="C99" i="2" s="1"/>
  <c r="F100" i="2"/>
  <c r="C100" i="2" s="1"/>
  <c r="E103" i="2"/>
  <c r="G103" i="2"/>
  <c r="H103" i="2"/>
  <c r="I103" i="2"/>
  <c r="J103" i="2"/>
  <c r="K103" i="2"/>
  <c r="L103" i="2"/>
  <c r="M103" i="2"/>
  <c r="F104" i="2"/>
  <c r="C104" i="2" s="1"/>
  <c r="F105" i="2"/>
  <c r="C105" i="2" s="1"/>
  <c r="F106" i="2"/>
  <c r="C106" i="2" s="1"/>
  <c r="E107" i="2"/>
  <c r="G107" i="2"/>
  <c r="H107" i="2"/>
  <c r="I107" i="2"/>
  <c r="J107" i="2"/>
  <c r="K107" i="2"/>
  <c r="L107" i="2"/>
  <c r="M107" i="2"/>
  <c r="F108" i="2"/>
  <c r="C108" i="2" s="1"/>
  <c r="E109" i="2"/>
  <c r="C109" i="2" s="1"/>
  <c r="E112" i="2"/>
  <c r="E17" i="2" s="1"/>
  <c r="G112" i="2"/>
  <c r="H112" i="2"/>
  <c r="H17" i="2" s="1"/>
  <c r="I112" i="2"/>
  <c r="I17" i="2" s="1"/>
  <c r="J112" i="2"/>
  <c r="J17" i="2" s="1"/>
  <c r="K112" i="2"/>
  <c r="K17" i="2" s="1"/>
  <c r="L112" i="2"/>
  <c r="L17" i="2" s="1"/>
  <c r="M112" i="2"/>
  <c r="M17" i="2" s="1"/>
  <c r="E116" i="2"/>
  <c r="G116" i="2"/>
  <c r="H116" i="2"/>
  <c r="I116" i="2"/>
  <c r="J116" i="2"/>
  <c r="K116" i="2"/>
  <c r="L116" i="2"/>
  <c r="M116" i="2"/>
  <c r="F117" i="2"/>
  <c r="C117" i="2" s="1"/>
  <c r="F118" i="2"/>
  <c r="C118" i="2" s="1"/>
  <c r="F119" i="2"/>
  <c r="C119" i="2" s="1"/>
  <c r="F120" i="2"/>
  <c r="C120" i="2" s="1"/>
  <c r="F121" i="2"/>
  <c r="C121" i="2" s="1"/>
  <c r="E122" i="2"/>
  <c r="G122" i="2"/>
  <c r="H122" i="2"/>
  <c r="I122" i="2"/>
  <c r="J122" i="2"/>
  <c r="K122" i="2"/>
  <c r="L122" i="2"/>
  <c r="F123" i="2"/>
  <c r="C123" i="2" s="1"/>
  <c r="F124" i="2"/>
  <c r="C124" i="2" s="1"/>
  <c r="F125" i="2"/>
  <c r="C125" i="2" s="1"/>
  <c r="F126" i="2"/>
  <c r="C126" i="2" s="1"/>
  <c r="F127" i="2"/>
  <c r="C127" i="2" s="1"/>
  <c r="F128" i="2"/>
  <c r="C128" i="2" s="1"/>
  <c r="E129" i="2"/>
  <c r="F129" i="2"/>
  <c r="E131" i="2"/>
  <c r="F131" i="2"/>
  <c r="G142" i="2"/>
  <c r="H142" i="2"/>
  <c r="I142" i="2"/>
  <c r="J142" i="2"/>
  <c r="K142" i="2"/>
  <c r="L142" i="2"/>
  <c r="M142" i="2"/>
  <c r="C144" i="2"/>
  <c r="C145" i="2"/>
  <c r="C146" i="2"/>
  <c r="E147" i="2"/>
  <c r="G147" i="2"/>
  <c r="H147" i="2"/>
  <c r="H14" i="2" s="1"/>
  <c r="I147" i="2"/>
  <c r="J147" i="2"/>
  <c r="K147" i="2"/>
  <c r="L147" i="2"/>
  <c r="M147" i="2"/>
  <c r="F148" i="2"/>
  <c r="C148" i="2" s="1"/>
  <c r="F149" i="2"/>
  <c r="C149" i="2" s="1"/>
  <c r="E150" i="2"/>
  <c r="G150" i="2"/>
  <c r="H150" i="2"/>
  <c r="I150" i="2"/>
  <c r="J150" i="2"/>
  <c r="K150" i="2"/>
  <c r="L150" i="2"/>
  <c r="M150" i="2"/>
  <c r="F151" i="2"/>
  <c r="C151" i="2" s="1"/>
  <c r="F152" i="2"/>
  <c r="C152" i="2" s="1"/>
  <c r="F153" i="2"/>
  <c r="C153" i="2" s="1"/>
  <c r="F154" i="2"/>
  <c r="C154" i="2" s="1"/>
  <c r="E155" i="2"/>
  <c r="G155" i="2"/>
  <c r="H155" i="2"/>
  <c r="I155" i="2"/>
  <c r="J155" i="2"/>
  <c r="K155" i="2"/>
  <c r="L155" i="2"/>
  <c r="M155" i="2"/>
  <c r="F156" i="2"/>
  <c r="C156" i="2" s="1"/>
  <c r="F157" i="2"/>
  <c r="C157" i="2" s="1"/>
  <c r="F158" i="2"/>
  <c r="C158" i="2" s="1"/>
  <c r="F159" i="2"/>
  <c r="C159" i="2" s="1"/>
  <c r="F160" i="2"/>
  <c r="C160" i="2" s="1"/>
  <c r="E161" i="2"/>
  <c r="F161" i="2"/>
  <c r="F162" i="2"/>
  <c r="C162" i="2" s="1"/>
  <c r="E163" i="2"/>
  <c r="G163" i="2"/>
  <c r="G24" i="2" s="1"/>
  <c r="H163" i="2"/>
  <c r="H24" i="2" s="1"/>
  <c r="I163" i="2"/>
  <c r="I24" i="2" s="1"/>
  <c r="J163" i="2"/>
  <c r="J24" i="2" s="1"/>
  <c r="K163" i="2"/>
  <c r="K24" i="2" s="1"/>
  <c r="L163" i="2"/>
  <c r="L24" i="2" s="1"/>
  <c r="M163" i="2"/>
  <c r="M24" i="2" s="1"/>
  <c r="F164" i="2"/>
  <c r="C164" i="2" s="1"/>
  <c r="E167" i="2"/>
  <c r="G167" i="2"/>
  <c r="H167" i="2"/>
  <c r="H11" i="2" s="1"/>
  <c r="I167" i="2"/>
  <c r="J167" i="2"/>
  <c r="K167" i="2"/>
  <c r="L167" i="2"/>
  <c r="M167" i="2"/>
  <c r="E170" i="2"/>
  <c r="G170" i="2"/>
  <c r="H170" i="2"/>
  <c r="I170" i="2"/>
  <c r="J170" i="2"/>
  <c r="K170" i="2"/>
  <c r="L170" i="2"/>
  <c r="M170" i="2"/>
  <c r="F171" i="2"/>
  <c r="C171" i="2" s="1"/>
  <c r="F172" i="2"/>
  <c r="C172" i="2" s="1"/>
  <c r="F173" i="2"/>
  <c r="C173" i="2" s="1"/>
  <c r="F174" i="2"/>
  <c r="C174" i="2" s="1"/>
  <c r="F175" i="2"/>
  <c r="C175" i="2" s="1"/>
  <c r="E176" i="2"/>
  <c r="G176" i="2"/>
  <c r="H176" i="2"/>
  <c r="I176" i="2"/>
  <c r="J176" i="2"/>
  <c r="K176" i="2"/>
  <c r="L176" i="2"/>
  <c r="M176" i="2"/>
  <c r="F178" i="2"/>
  <c r="C178" i="2" s="1"/>
  <c r="E179" i="2"/>
  <c r="G179" i="2"/>
  <c r="H179" i="2"/>
  <c r="I179" i="2"/>
  <c r="J179" i="2"/>
  <c r="K179" i="2"/>
  <c r="L179" i="2"/>
  <c r="M179" i="2"/>
  <c r="F180" i="2"/>
  <c r="C180" i="2" s="1"/>
  <c r="C35" i="2"/>
  <c r="C110" i="2"/>
  <c r="C111" i="2"/>
  <c r="C113" i="2"/>
  <c r="C114" i="2"/>
  <c r="C115" i="2"/>
  <c r="C130" i="2"/>
  <c r="C132" i="2"/>
  <c r="C168" i="2"/>
  <c r="C169" i="2"/>
  <c r="C177" i="2"/>
  <c r="P79" i="2"/>
  <c r="C142" i="2" l="1"/>
  <c r="E16" i="2"/>
  <c r="E24" i="2"/>
  <c r="M14" i="2"/>
  <c r="M15" i="2"/>
  <c r="M11" i="2"/>
  <c r="L11" i="2"/>
  <c r="K11" i="2"/>
  <c r="I11" i="2"/>
  <c r="L22" i="2"/>
  <c r="K26" i="2"/>
  <c r="G14" i="2"/>
  <c r="M141" i="2"/>
  <c r="E166" i="2"/>
  <c r="E11" i="2"/>
  <c r="E23" i="2"/>
  <c r="E50" i="2"/>
  <c r="E19" i="2"/>
  <c r="G166" i="2"/>
  <c r="I14" i="2"/>
  <c r="F147" i="2"/>
  <c r="C147" i="2" s="1"/>
  <c r="L14" i="2"/>
  <c r="I102" i="2"/>
  <c r="J13" i="2"/>
  <c r="J102" i="2"/>
  <c r="J20" i="2"/>
  <c r="K76" i="2"/>
  <c r="I76" i="2"/>
  <c r="H76" i="2"/>
  <c r="K20" i="2"/>
  <c r="H50" i="2"/>
  <c r="M50" i="2"/>
  <c r="L50" i="2"/>
  <c r="M13" i="2"/>
  <c r="M12" i="2" s="1"/>
  <c r="J26" i="2"/>
  <c r="L141" i="2"/>
  <c r="L20" i="2"/>
  <c r="K22" i="2"/>
  <c r="F61" i="2"/>
  <c r="C61" i="2" s="1"/>
  <c r="I22" i="2"/>
  <c r="K50" i="2"/>
  <c r="I19" i="2"/>
  <c r="G13" i="2"/>
  <c r="G12" i="2" s="1"/>
  <c r="E22" i="2"/>
  <c r="F90" i="2"/>
  <c r="C90" i="2" s="1"/>
  <c r="H20" i="2"/>
  <c r="I26" i="2"/>
  <c r="J50" i="2"/>
  <c r="F64" i="2"/>
  <c r="C64" i="2" s="1"/>
  <c r="J19" i="2"/>
  <c r="L102" i="2"/>
  <c r="E13" i="2"/>
  <c r="E20" i="2"/>
  <c r="H19" i="2"/>
  <c r="M102" i="2"/>
  <c r="G20" i="2"/>
  <c r="K166" i="2"/>
  <c r="J166" i="2"/>
  <c r="I20" i="2"/>
  <c r="G50" i="2"/>
  <c r="F112" i="2"/>
  <c r="C112" i="2" s="1"/>
  <c r="F95" i="2"/>
  <c r="C95" i="2" s="1"/>
  <c r="G17" i="2"/>
  <c r="G15" i="2" s="1"/>
  <c r="F103" i="2"/>
  <c r="C103" i="2" s="1"/>
  <c r="I13" i="2"/>
  <c r="J22" i="2"/>
  <c r="H166" i="2"/>
  <c r="F24" i="2"/>
  <c r="F155" i="2"/>
  <c r="C155" i="2" s="1"/>
  <c r="I141" i="2"/>
  <c r="I15" i="2"/>
  <c r="F53" i="2"/>
  <c r="C53" i="2" s="1"/>
  <c r="L26" i="2"/>
  <c r="K102" i="2"/>
  <c r="G141" i="2"/>
  <c r="L166" i="2"/>
  <c r="J11" i="2"/>
  <c r="L19" i="2"/>
  <c r="E15" i="2"/>
  <c r="H15" i="2"/>
  <c r="H141" i="2"/>
  <c r="C131" i="2"/>
  <c r="M19" i="2"/>
  <c r="J14" i="2"/>
  <c r="C129" i="2"/>
  <c r="C52" i="2"/>
  <c r="F122" i="2"/>
  <c r="C122" i="2" s="1"/>
  <c r="F107" i="2"/>
  <c r="C107" i="2" s="1"/>
  <c r="H26" i="2"/>
  <c r="F21" i="2"/>
  <c r="G19" i="2"/>
  <c r="F36" i="2"/>
  <c r="C36" i="2" s="1"/>
  <c r="G11" i="2"/>
  <c r="F11" i="2" s="1"/>
  <c r="F77" i="2"/>
  <c r="C77" i="2" s="1"/>
  <c r="K141" i="2"/>
  <c r="F150" i="2"/>
  <c r="C150" i="2" s="1"/>
  <c r="F176" i="2"/>
  <c r="C176" i="2" s="1"/>
  <c r="J141" i="2"/>
  <c r="H102" i="2"/>
  <c r="K15" i="2"/>
  <c r="M22" i="2"/>
  <c r="J15" i="2"/>
  <c r="E102" i="2"/>
  <c r="F179" i="2"/>
  <c r="C179" i="2" s="1"/>
  <c r="M166" i="2"/>
  <c r="C161" i="2"/>
  <c r="E21" i="2"/>
  <c r="E141" i="2"/>
  <c r="F79" i="2"/>
  <c r="C79" i="2" s="1"/>
  <c r="L15" i="2"/>
  <c r="F167" i="2"/>
  <c r="C167" i="2" s="1"/>
  <c r="F116" i="2"/>
  <c r="C116" i="2" s="1"/>
  <c r="F16" i="2"/>
  <c r="C16" i="2" s="1"/>
  <c r="M20" i="2"/>
  <c r="K19" i="2"/>
  <c r="C24" i="2"/>
  <c r="E14" i="2"/>
  <c r="M76" i="2"/>
  <c r="L76" i="2"/>
  <c r="H23" i="2"/>
  <c r="H22" i="2" s="1"/>
  <c r="L13" i="2"/>
  <c r="G26" i="2"/>
  <c r="I50" i="2"/>
  <c r="C51" i="2"/>
  <c r="C34" i="2"/>
  <c r="J76" i="2"/>
  <c r="G23" i="2"/>
  <c r="K13" i="2"/>
  <c r="G102" i="2"/>
  <c r="F170" i="2"/>
  <c r="C170" i="2" s="1"/>
  <c r="G76" i="2"/>
  <c r="F27" i="2"/>
  <c r="C27" i="2" s="1"/>
  <c r="H13" i="2"/>
  <c r="H12" i="2" s="1"/>
  <c r="F163" i="2"/>
  <c r="C163" i="2" s="1"/>
  <c r="F43" i="2"/>
  <c r="C43" i="2" s="1"/>
  <c r="E76" i="2"/>
  <c r="F87" i="2"/>
  <c r="C87" i="2" s="1"/>
  <c r="M26" i="2"/>
  <c r="A134" i="2"/>
  <c r="L12" i="2" l="1"/>
  <c r="F15" i="2"/>
  <c r="C15" i="2" s="1"/>
  <c r="I12" i="2"/>
  <c r="C11" i="2"/>
  <c r="F166" i="2"/>
  <c r="C166" i="2" s="1"/>
  <c r="J18" i="2"/>
  <c r="F14" i="2"/>
  <c r="C14" i="2" s="1"/>
  <c r="K18" i="2"/>
  <c r="L18" i="2"/>
  <c r="I18" i="2"/>
  <c r="H8" i="2"/>
  <c r="K8" i="2"/>
  <c r="M18" i="2"/>
  <c r="F20" i="2"/>
  <c r="C20" i="2" s="1"/>
  <c r="F141" i="2"/>
  <c r="C141" i="2" s="1"/>
  <c r="F50" i="2"/>
  <c r="C50" i="2" s="1"/>
  <c r="C21" i="2"/>
  <c r="K12" i="2"/>
  <c r="J12" i="2"/>
  <c r="E12" i="2"/>
  <c r="J8" i="2"/>
  <c r="I8" i="2"/>
  <c r="H18" i="2"/>
  <c r="F17" i="2"/>
  <c r="C17" i="2" s="1"/>
  <c r="L8" i="2"/>
  <c r="F23" i="2"/>
  <c r="C23" i="2" s="1"/>
  <c r="G22" i="2"/>
  <c r="F22" i="2" s="1"/>
  <c r="C22" i="2" s="1"/>
  <c r="G8" i="2"/>
  <c r="F26" i="2"/>
  <c r="C26" i="2" s="1"/>
  <c r="G18" i="2"/>
  <c r="F19" i="2"/>
  <c r="C19" i="2" s="1"/>
  <c r="M8" i="2"/>
  <c r="E8" i="2"/>
  <c r="F76" i="2"/>
  <c r="C76" i="2" s="1"/>
  <c r="E18" i="2"/>
  <c r="F102" i="2"/>
  <c r="C102" i="2" s="1"/>
  <c r="F13" i="2"/>
  <c r="C13" i="2" s="1"/>
  <c r="F12" i="2" l="1"/>
  <c r="C12" i="2" s="1"/>
  <c r="F18" i="2"/>
  <c r="C18" i="2" s="1"/>
  <c r="F8" i="2"/>
  <c r="C8" i="2" s="1"/>
  <c r="D102" i="2" l="1"/>
  <c r="D32" i="2"/>
  <c r="D19" i="2"/>
  <c r="D8" i="2"/>
  <c r="D146" i="2"/>
  <c r="D158" i="2"/>
  <c r="D148" i="2"/>
  <c r="D156" i="2"/>
  <c r="D154" i="2"/>
  <c r="D118" i="2"/>
  <c r="D132" i="2"/>
  <c r="D29" i="2"/>
  <c r="D180" i="2"/>
  <c r="D126" i="2"/>
  <c r="D122" i="2"/>
  <c r="D125" i="2"/>
  <c r="D81" i="2"/>
  <c r="D67" i="2"/>
  <c r="D173" i="2"/>
  <c r="D99" i="2"/>
  <c r="D171" i="2"/>
  <c r="D117" i="2"/>
  <c r="D130" i="2"/>
  <c r="D124" i="2"/>
  <c r="D48" i="2"/>
  <c r="D155" i="2"/>
  <c r="D78" i="2"/>
  <c r="D110" i="2"/>
  <c r="D105" i="2"/>
  <c r="D41" i="2"/>
  <c r="D46" i="2"/>
  <c r="D54" i="2"/>
  <c r="D62" i="2"/>
  <c r="D120" i="2"/>
  <c r="D152" i="2"/>
  <c r="D157" i="2"/>
  <c r="D57" i="2"/>
  <c r="D56" i="2"/>
  <c r="D144" i="2"/>
  <c r="D111" i="2"/>
  <c r="D162" i="2"/>
  <c r="D83" i="2"/>
  <c r="D143" i="2"/>
  <c r="D106" i="2"/>
  <c r="D127" i="2"/>
  <c r="D93" i="2"/>
  <c r="D174" i="2"/>
  <c r="D44" i="2"/>
  <c r="D35" i="2"/>
  <c r="D82" i="2"/>
  <c r="D128" i="2"/>
  <c r="D131" i="2"/>
  <c r="D151" i="2"/>
  <c r="D177" i="2"/>
  <c r="D37" i="2"/>
  <c r="D178" i="2"/>
  <c r="D38" i="2"/>
  <c r="D30" i="2"/>
  <c r="D89" i="2"/>
  <c r="D172" i="2"/>
  <c r="D123" i="2"/>
  <c r="D47" i="2"/>
  <c r="D63" i="2"/>
  <c r="D129" i="2"/>
  <c r="D50" i="2"/>
  <c r="D114" i="2"/>
  <c r="D160" i="2"/>
  <c r="D153" i="2"/>
  <c r="D55" i="2"/>
  <c r="D100" i="2"/>
  <c r="D112" i="2"/>
  <c r="D98" i="2"/>
  <c r="D107" i="2"/>
  <c r="D91" i="2"/>
  <c r="D164" i="2"/>
  <c r="D42" i="2"/>
  <c r="D121" i="2"/>
  <c r="D104" i="2"/>
  <c r="D96" i="2"/>
  <c r="D66" i="2"/>
  <c r="D53" i="2"/>
  <c r="D84" i="2"/>
  <c r="D60" i="2"/>
  <c r="D109" i="2"/>
  <c r="D159" i="2"/>
  <c r="D175" i="2"/>
  <c r="D28" i="2"/>
  <c r="D40" i="2"/>
  <c r="D45" i="2"/>
  <c r="D97" i="2"/>
  <c r="D119" i="2"/>
  <c r="D86" i="2"/>
  <c r="D168" i="2"/>
  <c r="D169" i="2"/>
  <c r="D149" i="2"/>
  <c r="D59" i="2"/>
  <c r="D52" i="2"/>
  <c r="D94" i="2"/>
  <c r="D92" i="2"/>
  <c r="D58" i="2"/>
  <c r="D115" i="2"/>
  <c r="D33" i="2"/>
  <c r="D108" i="2"/>
  <c r="D39" i="2"/>
  <c r="D31" i="2"/>
  <c r="D88" i="2"/>
  <c r="D64" i="2"/>
  <c r="D80" i="2"/>
  <c r="D145" i="2"/>
  <c r="D65" i="2"/>
  <c r="D95" i="2"/>
  <c r="D85" i="2"/>
  <c r="D113" i="2"/>
  <c r="D11" i="2"/>
  <c r="I9" i="2"/>
  <c r="D21" i="2"/>
  <c r="D90" i="2"/>
  <c r="D179" i="2"/>
  <c r="D147" i="2"/>
  <c r="D20" i="2"/>
  <c r="D116" i="2"/>
  <c r="D43" i="2"/>
  <c r="D16" i="2"/>
  <c r="D24" i="2"/>
  <c r="D142" i="2"/>
  <c r="D79" i="2"/>
  <c r="D103" i="2"/>
  <c r="D87" i="2"/>
  <c r="D170" i="2"/>
  <c r="J9" i="2"/>
  <c r="K9" i="2"/>
  <c r="D163" i="2"/>
  <c r="D61" i="2"/>
  <c r="L9" i="2"/>
  <c r="D161" i="2"/>
  <c r="D77" i="2"/>
  <c r="D166" i="2"/>
  <c r="H9" i="2"/>
  <c r="D27" i="2"/>
  <c r="D150" i="2"/>
  <c r="D17" i="2"/>
  <c r="D14" i="2"/>
  <c r="D36" i="2"/>
  <c r="D176" i="2"/>
  <c r="D34" i="2"/>
  <c r="D167" i="2"/>
  <c r="D51" i="2"/>
  <c r="D23" i="2"/>
  <c r="D12" i="2"/>
  <c r="E9" i="2"/>
  <c r="D13" i="2"/>
  <c r="F9" i="2"/>
  <c r="G9" i="2"/>
  <c r="D26" i="2"/>
  <c r="D141" i="2"/>
  <c r="D22" i="2"/>
  <c r="M9" i="2"/>
  <c r="D15" i="2"/>
  <c r="D18" i="2"/>
  <c r="D76" i="2"/>
  <c r="C9" i="2" l="1"/>
</calcChain>
</file>

<file path=xl/sharedStrings.xml><?xml version="1.0" encoding="utf-8"?>
<sst xmlns="http://schemas.openxmlformats.org/spreadsheetml/2006/main" count="206" uniqueCount="153">
  <si>
    <t>PRIMER SEMESTRE 2024</t>
  </si>
  <si>
    <t>Facultad y Carrera/Programa</t>
  </si>
  <si>
    <t>Matrícula</t>
  </si>
  <si>
    <t>Total</t>
  </si>
  <si>
    <t>Sede Panamá</t>
  </si>
  <si>
    <t>Centros Regionales</t>
  </si>
  <si>
    <t xml:space="preserve">No. </t>
  </si>
  <si>
    <t>%</t>
  </si>
  <si>
    <t>Sub-Total</t>
  </si>
  <si>
    <t>Azuero</t>
  </si>
  <si>
    <t>Bocas del Toro</t>
  </si>
  <si>
    <t>Coclé</t>
  </si>
  <si>
    <t>Colón</t>
  </si>
  <si>
    <t>Chiriquí</t>
  </si>
  <si>
    <t>Panamá Oeste</t>
  </si>
  <si>
    <t>Veraguas</t>
  </si>
  <si>
    <t xml:space="preserve"> </t>
  </si>
  <si>
    <t>TOTAL</t>
  </si>
  <si>
    <t>Porcentaje</t>
  </si>
  <si>
    <t xml:space="preserve">Total de Doctorado </t>
  </si>
  <si>
    <t xml:space="preserve">Total de Maestría </t>
  </si>
  <si>
    <t xml:space="preserve">Maestría </t>
  </si>
  <si>
    <t xml:space="preserve">Maestría y Postgrado </t>
  </si>
  <si>
    <t xml:space="preserve">Total de Postgrado </t>
  </si>
  <si>
    <t xml:space="preserve">Postgrado </t>
  </si>
  <si>
    <t>Especialidad</t>
  </si>
  <si>
    <t>Total de Licenciatura</t>
  </si>
  <si>
    <t>Licenciatura en Ingeniería</t>
  </si>
  <si>
    <t>Licenciatura</t>
  </si>
  <si>
    <t>Licenciatura en Tecnología</t>
  </si>
  <si>
    <t>Total de Técnico</t>
  </si>
  <si>
    <t>Técnico en Ingeniería</t>
  </si>
  <si>
    <t>Técnico</t>
  </si>
  <si>
    <t xml:space="preserve">FACULTAD DE INGENIERÍA CIVIL </t>
  </si>
  <si>
    <t>Maestría en</t>
  </si>
  <si>
    <t>Administración de Proyectos de Construcción</t>
  </si>
  <si>
    <t>Científica en Recursos Hídricos</t>
  </si>
  <si>
    <t>Ingeniería Ambiental</t>
  </si>
  <si>
    <t>Ingeniería Estructural</t>
  </si>
  <si>
    <t>Ingeniería Geotécnica</t>
  </si>
  <si>
    <t>Planificación y Gestión Portuaria</t>
  </si>
  <si>
    <t xml:space="preserve">Maestría y Postgrado en </t>
  </si>
  <si>
    <t>Sistemas de Información Geográfica</t>
  </si>
  <si>
    <t>Ambiental</t>
  </si>
  <si>
    <t>Civil</t>
  </si>
  <si>
    <t>en Administración de Proyectos de Construcción</t>
  </si>
  <si>
    <t>Geológica</t>
  </si>
  <si>
    <t>Geomática</t>
  </si>
  <si>
    <t>Marítima Portuaria</t>
  </si>
  <si>
    <t>Licenciatura en</t>
  </si>
  <si>
    <t>Dibujo Automatizado</t>
  </si>
  <si>
    <t>Edificaciones</t>
  </si>
  <si>
    <t>Operaciones Marítimas y Portuarias</t>
  </si>
  <si>
    <t>Saneamiento y Ambiente</t>
  </si>
  <si>
    <t>Topografía</t>
  </si>
  <si>
    <t>FACULTAD DE INGENIERÍA ELÉCTRICA</t>
  </si>
  <si>
    <t>Ingeniería Eléctrica</t>
  </si>
  <si>
    <t>de Control y Automatización</t>
  </si>
  <si>
    <t xml:space="preserve">Eléctrica </t>
  </si>
  <si>
    <t>Eléctrica y Electrónica</t>
  </si>
  <si>
    <t>Electromecánica</t>
  </si>
  <si>
    <t xml:space="preserve">Electrónica </t>
  </si>
  <si>
    <t>Electrónica y Telecomunicaciones</t>
  </si>
  <si>
    <t>en Telecomunicaciones</t>
  </si>
  <si>
    <t>Electrónica y Sistemas de Comunicación</t>
  </si>
  <si>
    <t>Sistemas Eléctricos y Automatización</t>
  </si>
  <si>
    <t>Técnico en Ingeniería con esp. en</t>
  </si>
  <si>
    <t>Electrónica Biomédica</t>
  </si>
  <si>
    <t>Sistemas Eléctricos</t>
  </si>
  <si>
    <t>Telecomunicaciones</t>
  </si>
  <si>
    <t xml:space="preserve">PRIMER SEMESTRE 2024 (Continuación) </t>
  </si>
  <si>
    <t xml:space="preserve">FACULTAD DE INGENIERÍA INDUSTRIAL </t>
  </si>
  <si>
    <t xml:space="preserve">Doctorado en </t>
  </si>
  <si>
    <t xml:space="preserve">Administración Industrial </t>
  </si>
  <si>
    <t>Analítica de Datos</t>
  </si>
  <si>
    <t>Dirección de Negocios con esp. en Estrategia Gerencial</t>
  </si>
  <si>
    <t>Dirección de Negocios con esp. en Gerencia de Recursos Humanos</t>
  </si>
  <si>
    <t>Dirección de Negocios con esp. en Mercadeo Estratégico</t>
  </si>
  <si>
    <t>Gestión de Proyectos</t>
  </si>
  <si>
    <t>Sistemas Logísticos y Operaciones con esp. en Centros de Distribución</t>
  </si>
  <si>
    <t>Sistemas Logísticos y Operaciones con esp. en Planificación de la Demanda</t>
  </si>
  <si>
    <t>Postgrado en</t>
  </si>
  <si>
    <t>Alta Gerencia</t>
  </si>
  <si>
    <t xml:space="preserve">Formulación, Evaluación y Gestión de Proyectos de Inversión </t>
  </si>
  <si>
    <t>en Seguridad Industrial e Higiene Ocupacional</t>
  </si>
  <si>
    <t>Industrial</t>
  </si>
  <si>
    <t>Logística y Cadena de Suministro</t>
  </si>
  <si>
    <t>Mecánica Industrial</t>
  </si>
  <si>
    <t>Gestión Administrativa</t>
  </si>
  <si>
    <t>Gestión de la Producción Industrial</t>
  </si>
  <si>
    <t>Logística y Transporte Multimodal</t>
  </si>
  <si>
    <t>Mercadeo y Negocios Internacionales</t>
  </si>
  <si>
    <t>Recursos Humanos y Gestión de la Productividad</t>
  </si>
  <si>
    <t xml:space="preserve">FACULTAD DE INGENIERÍA MECÁNICA </t>
  </si>
  <si>
    <t>Ciencias de la Ingeniería Mecánica</t>
  </si>
  <si>
    <t>Ingeniería de Planta</t>
  </si>
  <si>
    <t>Mantenimiento de Planta</t>
  </si>
  <si>
    <t>Energías Renovables y Ambiente</t>
  </si>
  <si>
    <t>Postgrado</t>
  </si>
  <si>
    <t>Especialista en</t>
  </si>
  <si>
    <t>Administración Energética y Protección Ambiental</t>
  </si>
  <si>
    <t>Mantenimiento Industrial</t>
  </si>
  <si>
    <t>Manufactura y Automatización</t>
  </si>
  <si>
    <t>Aeronáutica</t>
  </si>
  <si>
    <t>de Energía y Ambiente</t>
  </si>
  <si>
    <t>de Mantenimiento</t>
  </si>
  <si>
    <t>Mecánica</t>
  </si>
  <si>
    <t>Naval</t>
  </si>
  <si>
    <t>Administración de Aviación</t>
  </si>
  <si>
    <t>Administración de Aviación con opción de Vuelo</t>
  </si>
  <si>
    <t>Mecánica Automotriz</t>
  </si>
  <si>
    <t>Refrigeración  y Aire Acondicionado</t>
  </si>
  <si>
    <t>Soldadura</t>
  </si>
  <si>
    <t>de Mantenimiento de Aeronaves con esp. en Motores y Fuselaje</t>
  </si>
  <si>
    <t>Técnico en</t>
  </si>
  <si>
    <t>Despacho de Vuelo</t>
  </si>
  <si>
    <t xml:space="preserve">PRIMER SEMESTRE 2024 (Conclusión) </t>
  </si>
  <si>
    <t xml:space="preserve">Sede Panamá
</t>
  </si>
  <si>
    <t xml:space="preserve">FACULTAD DE INGENIERÍA DE SISTEMAS COMPUTACIONALES </t>
  </si>
  <si>
    <t>Ciencias en Computación Móvil</t>
  </si>
  <si>
    <t>Informática Educativa</t>
  </si>
  <si>
    <t>Seguridad Informática</t>
  </si>
  <si>
    <t>Auditoría de Sistemas y Evaluación de Control Informático</t>
  </si>
  <si>
    <t xml:space="preserve">Ingeniería de Software </t>
  </si>
  <si>
    <t>Licenciatura en Ingeniería de</t>
  </si>
  <si>
    <t>Sistemas de Información (1)</t>
  </si>
  <si>
    <t>Sistemas de Información Gerencial</t>
  </si>
  <si>
    <t>Sistemas y Computación</t>
  </si>
  <si>
    <t>Software</t>
  </si>
  <si>
    <t>Ciberseguridad</t>
  </si>
  <si>
    <t xml:space="preserve">Desarrollo de Software (1) </t>
  </si>
  <si>
    <t xml:space="preserve">Desarrollo y Gestión de Software </t>
  </si>
  <si>
    <t>Informática Aplicada a la Educación</t>
  </si>
  <si>
    <t>Redes Informáticas</t>
  </si>
  <si>
    <t>Licenciatura en Tecnología de</t>
  </si>
  <si>
    <t>Programación y Análisis de Sistemas (1)</t>
  </si>
  <si>
    <t>Informática para la Gestión Empresarial</t>
  </si>
  <si>
    <t>FACULTAD DE CIENCIAS Y TECNOLOGÍA</t>
  </si>
  <si>
    <t xml:space="preserve">Doctorado </t>
  </si>
  <si>
    <t>en Biociencias y Biotecnología</t>
  </si>
  <si>
    <t>Regional en Ciencias Físicas</t>
  </si>
  <si>
    <t>Ciencias Físicas</t>
  </si>
  <si>
    <t>Ciencias y Tecnología de los Alimentos</t>
  </si>
  <si>
    <t>Docencia Superior con esp. en Tecnología y Didáctica Educativa</t>
  </si>
  <si>
    <t>Ingeniería Matemática</t>
  </si>
  <si>
    <t>Matemática</t>
  </si>
  <si>
    <t>en Alimentos</t>
  </si>
  <si>
    <t>Forestal</t>
  </si>
  <si>
    <t>Comunicación Ejecutiva Bilingüe</t>
  </si>
  <si>
    <r>
      <rPr>
        <b/>
        <sz val="11"/>
        <color rgb="FF000000"/>
        <rFont val="Calibri"/>
        <family val="2"/>
      </rPr>
      <t>NOTA:</t>
    </r>
    <r>
      <rPr>
        <sz val="11"/>
        <color rgb="FF000000"/>
        <rFont val="Calibri"/>
        <family val="2"/>
      </rPr>
      <t xml:space="preserve"> No incluye matrícula de Diplomado </t>
    </r>
  </si>
  <si>
    <t xml:space="preserve">(1) Carrera en transición </t>
  </si>
  <si>
    <t xml:space="preserve">Fuente: Sistema de Matrícula Institucional  </t>
  </si>
  <si>
    <t>MATRÍCULA TOTAL POR SEDE, SEGÚN FACULTAD Y CARRERA/PROGRAMA: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</si>
</sst>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\ "/>
    <numFmt numFmtId="165" formatCode="#,##0;[Red]#,##0"/>
    <numFmt numFmtId="166" formatCode="0.0"/>
    <numFmt numFmtId="167" formatCode="#,##0.0;[Red]#,##0.0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2"/>
      <name val="Courier New"/>
      <family val="3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9069E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/>
  </cellStyleXfs>
  <cellXfs count="116">
    <xf numFmtId="0" fontId="0" fillId="0" borderId="0" xfId="0"/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 applyProtection="1">
      <alignment vertical="center" wrapText="1"/>
      <protection locked="0"/>
    </xf>
    <xf numFmtId="164" fontId="8" fillId="4" borderId="0" xfId="1" applyFont="1" applyFill="1" applyAlignment="1">
      <alignment vertical="center" wrapText="1"/>
    </xf>
    <xf numFmtId="164" fontId="9" fillId="0" borderId="0" xfId="1" applyFont="1" applyAlignment="1">
      <alignment vertical="center" wrapText="1"/>
    </xf>
    <xf numFmtId="164" fontId="6" fillId="2" borderId="0" xfId="1" applyFont="1" applyFill="1" applyAlignment="1">
      <alignment vertical="center" wrapText="1"/>
    </xf>
    <xf numFmtId="164" fontId="9" fillId="4" borderId="0" xfId="1" applyFont="1" applyFill="1" applyAlignment="1">
      <alignment vertical="center" wrapText="1"/>
    </xf>
    <xf numFmtId="164" fontId="6" fillId="0" borderId="0" xfId="1" applyFont="1" applyAlignment="1">
      <alignment vertical="center" wrapText="1"/>
    </xf>
    <xf numFmtId="164" fontId="8" fillId="0" borderId="0" xfId="1" applyFont="1" applyAlignment="1">
      <alignment vertical="center" wrapText="1"/>
    </xf>
    <xf numFmtId="164" fontId="6" fillId="4" borderId="0" xfId="1" applyFont="1" applyFill="1" applyAlignment="1">
      <alignment vertical="center" wrapText="1"/>
    </xf>
    <xf numFmtId="164" fontId="10" fillId="0" borderId="0" xfId="1" applyFont="1" applyAlignment="1">
      <alignment vertical="center" wrapText="1"/>
    </xf>
    <xf numFmtId="164" fontId="5" fillId="3" borderId="0" xfId="1" applyFont="1" applyFill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3" fontId="5" fillId="0" borderId="0" xfId="1" applyNumberFormat="1" applyFont="1" applyAlignment="1">
      <alignment vertical="center" wrapText="1"/>
    </xf>
    <xf numFmtId="164" fontId="5" fillId="0" borderId="0" xfId="1" applyFont="1" applyAlignment="1">
      <alignment horizontal="left" vertical="center" wrapText="1"/>
    </xf>
    <xf numFmtId="164" fontId="3" fillId="0" borderId="0" xfId="1" applyFont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 wrapText="1"/>
    </xf>
    <xf numFmtId="166" fontId="3" fillId="0" borderId="2" xfId="1" applyNumberFormat="1" applyFont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164" fontId="5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 wrapText="1"/>
    </xf>
    <xf numFmtId="165" fontId="6" fillId="0" borderId="2" xfId="1" applyNumberFormat="1" applyFont="1" applyBorder="1" applyAlignment="1">
      <alignment vertical="center" wrapText="1"/>
    </xf>
    <xf numFmtId="165" fontId="7" fillId="0" borderId="2" xfId="1" applyNumberFormat="1" applyFont="1" applyBorder="1" applyAlignment="1">
      <alignment vertical="center" wrapText="1"/>
    </xf>
    <xf numFmtId="165" fontId="6" fillId="0" borderId="3" xfId="1" applyNumberFormat="1" applyFont="1" applyBorder="1" applyAlignment="1">
      <alignment vertical="center" wrapText="1"/>
    </xf>
    <xf numFmtId="164" fontId="6" fillId="0" borderId="0" xfId="1" applyFont="1" applyAlignment="1">
      <alignment horizontal="left" vertical="center"/>
    </xf>
    <xf numFmtId="164" fontId="6" fillId="0" borderId="0" xfId="1" applyFont="1" applyAlignment="1">
      <alignment horizontal="left" vertical="center" wrapText="1"/>
    </xf>
    <xf numFmtId="166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3" fontId="6" fillId="0" borderId="3" xfId="1" applyNumberFormat="1" applyFont="1" applyBorder="1" applyAlignment="1">
      <alignment vertical="center" wrapText="1"/>
    </xf>
    <xf numFmtId="164" fontId="5" fillId="0" borderId="0" xfId="1" applyFont="1" applyAlignment="1">
      <alignment horizontal="left" vertical="center"/>
    </xf>
    <xf numFmtId="165" fontId="5" fillId="0" borderId="2" xfId="1" applyNumberFormat="1" applyFont="1" applyBorder="1" applyAlignment="1">
      <alignment vertical="center" wrapText="1"/>
    </xf>
    <xf numFmtId="166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1" fontId="6" fillId="0" borderId="2" xfId="1" applyNumberFormat="1" applyFont="1" applyBorder="1" applyAlignment="1">
      <alignment vertical="center" wrapText="1"/>
    </xf>
    <xf numFmtId="1" fontId="6" fillId="0" borderId="3" xfId="1" applyNumberFormat="1" applyFont="1" applyBorder="1" applyAlignment="1">
      <alignment vertical="center" wrapText="1"/>
    </xf>
    <xf numFmtId="1" fontId="5" fillId="0" borderId="2" xfId="1" applyNumberFormat="1" applyFont="1" applyBorder="1" applyAlignment="1">
      <alignment vertical="center" wrapText="1"/>
    </xf>
    <xf numFmtId="1" fontId="5" fillId="0" borderId="3" xfId="1" applyNumberFormat="1" applyFont="1" applyBorder="1" applyAlignment="1">
      <alignment vertical="center" wrapText="1"/>
    </xf>
    <xf numFmtId="164" fontId="5" fillId="0" borderId="6" xfId="1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vertical="center" wrapText="1"/>
    </xf>
    <xf numFmtId="166" fontId="5" fillId="0" borderId="7" xfId="1" applyNumberFormat="1" applyFont="1" applyBorder="1" applyAlignment="1">
      <alignment vertical="center" wrapText="1"/>
    </xf>
    <xf numFmtId="3" fontId="5" fillId="0" borderId="7" xfId="1" applyNumberFormat="1" applyFont="1" applyBorder="1" applyAlignment="1">
      <alignment vertical="center" wrapText="1"/>
    </xf>
    <xf numFmtId="3" fontId="5" fillId="0" borderId="8" xfId="1" applyNumberFormat="1" applyFont="1" applyBorder="1" applyAlignment="1">
      <alignment vertical="center" wrapText="1"/>
    </xf>
    <xf numFmtId="164" fontId="5" fillId="0" borderId="6" xfId="1" applyFont="1" applyBorder="1" applyAlignment="1">
      <alignment vertical="center" wrapText="1"/>
    </xf>
    <xf numFmtId="164" fontId="5" fillId="0" borderId="7" xfId="1" applyFont="1" applyBorder="1" applyAlignment="1">
      <alignment vertical="center" wrapText="1"/>
    </xf>
    <xf numFmtId="164" fontId="5" fillId="0" borderId="8" xfId="1" applyFont="1" applyBorder="1" applyAlignment="1">
      <alignment vertical="center" wrapText="1"/>
    </xf>
    <xf numFmtId="164" fontId="3" fillId="0" borderId="0" xfId="1" applyFont="1" applyAlignment="1">
      <alignment horizontal="left" vertical="center"/>
    </xf>
    <xf numFmtId="164" fontId="3" fillId="0" borderId="0" xfId="1" applyFont="1" applyAlignment="1">
      <alignment horizontal="left" vertical="center" wrapText="1"/>
    </xf>
    <xf numFmtId="165" fontId="3" fillId="0" borderId="2" xfId="1" applyNumberFormat="1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0" fontId="5" fillId="0" borderId="2" xfId="1" applyNumberFormat="1" applyFont="1" applyBorder="1" applyAlignment="1">
      <alignment vertical="center" wrapText="1"/>
    </xf>
    <xf numFmtId="0" fontId="5" fillId="0" borderId="3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165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64" fontId="6" fillId="0" borderId="0" xfId="1" applyFont="1" applyAlignment="1">
      <alignment horizontal="center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6" fontId="6" fillId="0" borderId="2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0" fontId="6" fillId="0" borderId="2" xfId="1" applyNumberFormat="1" applyFont="1" applyBorder="1" applyAlignment="1">
      <alignment vertical="center" wrapText="1"/>
    </xf>
    <xf numFmtId="0" fontId="6" fillId="0" borderId="3" xfId="1" applyNumberFormat="1" applyFont="1" applyBorder="1" applyAlignment="1">
      <alignment vertical="center" wrapText="1"/>
    </xf>
    <xf numFmtId="165" fontId="6" fillId="0" borderId="0" xfId="1" applyNumberFormat="1" applyFont="1" applyAlignment="1">
      <alignment vertical="center" wrapText="1"/>
    </xf>
    <xf numFmtId="166" fontId="6" fillId="0" borderId="0" xfId="1" applyNumberFormat="1" applyFont="1" applyAlignment="1">
      <alignment vertical="center" wrapText="1"/>
    </xf>
    <xf numFmtId="168" fontId="5" fillId="0" borderId="2" xfId="1" applyNumberFormat="1" applyFont="1" applyBorder="1" applyAlignment="1">
      <alignment vertical="center" wrapText="1"/>
    </xf>
    <xf numFmtId="164" fontId="5" fillId="0" borderId="1" xfId="1" applyFont="1" applyBorder="1" applyAlignment="1">
      <alignment vertical="center"/>
    </xf>
    <xf numFmtId="165" fontId="5" fillId="0" borderId="4" xfId="1" applyNumberFormat="1" applyFont="1" applyBorder="1" applyAlignment="1">
      <alignment vertical="center" wrapText="1"/>
    </xf>
    <xf numFmtId="166" fontId="5" fillId="0" borderId="4" xfId="1" applyNumberFormat="1" applyFont="1" applyBorder="1" applyAlignment="1">
      <alignment vertical="center" wrapText="1"/>
    </xf>
    <xf numFmtId="0" fontId="5" fillId="0" borderId="4" xfId="1" applyNumberFormat="1" applyFont="1" applyBorder="1" applyAlignment="1">
      <alignment vertical="center" wrapText="1"/>
    </xf>
    <xf numFmtId="0" fontId="5" fillId="0" borderId="5" xfId="1" applyNumberFormat="1" applyFont="1" applyBorder="1" applyAlignment="1">
      <alignment vertical="center" wrapText="1"/>
    </xf>
    <xf numFmtId="0" fontId="12" fillId="0" borderId="0" xfId="0" applyFont="1"/>
    <xf numFmtId="164" fontId="4" fillId="0" borderId="0" xfId="1" applyFont="1" applyAlignment="1">
      <alignment horizontal="left" vertical="center"/>
    </xf>
    <xf numFmtId="164" fontId="10" fillId="0" borderId="0" xfId="1" applyFont="1" applyAlignment="1">
      <alignment horizontal="left" vertical="center" wrapText="1"/>
    </xf>
    <xf numFmtId="3" fontId="10" fillId="0" borderId="0" xfId="1" applyNumberFormat="1" applyFont="1" applyAlignment="1">
      <alignment vertical="center" wrapText="1"/>
    </xf>
    <xf numFmtId="167" fontId="5" fillId="0" borderId="2" xfId="1" applyNumberFormat="1" applyFont="1" applyBorder="1" applyAlignment="1">
      <alignment vertical="center" wrapText="1"/>
    </xf>
    <xf numFmtId="167" fontId="5" fillId="0" borderId="3" xfId="1" applyNumberFormat="1" applyFont="1" applyBorder="1" applyAlignment="1">
      <alignment vertical="center" wrapText="1"/>
    </xf>
    <xf numFmtId="165" fontId="5" fillId="0" borderId="2" xfId="1" applyNumberFormat="1" applyFont="1" applyBorder="1" applyAlignment="1">
      <alignment horizontal="right" vertical="center" wrapText="1"/>
    </xf>
    <xf numFmtId="164" fontId="6" fillId="0" borderId="2" xfId="1" applyFont="1" applyBorder="1" applyAlignment="1">
      <alignment horizontal="center" vertical="center" wrapText="1"/>
    </xf>
    <xf numFmtId="164" fontId="4" fillId="4" borderId="0" xfId="1" applyFont="1" applyFill="1" applyAlignment="1">
      <alignment vertical="center" wrapText="1"/>
    </xf>
    <xf numFmtId="164" fontId="5" fillId="4" borderId="0" xfId="1" applyFont="1" applyFill="1" applyAlignment="1">
      <alignment vertical="center" wrapText="1"/>
    </xf>
    <xf numFmtId="3" fontId="6" fillId="4" borderId="0" xfId="1" applyNumberFormat="1" applyFont="1" applyFill="1" applyAlignment="1">
      <alignment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/>
    </xf>
    <xf numFmtId="0" fontId="0" fillId="0" borderId="7" xfId="0" applyBorder="1"/>
    <xf numFmtId="3" fontId="5" fillId="0" borderId="2" xfId="1" applyNumberFormat="1" applyFont="1" applyBorder="1" applyAlignment="1">
      <alignment horizontal="right" vertical="center" wrapText="1"/>
    </xf>
    <xf numFmtId="3" fontId="5" fillId="0" borderId="3" xfId="1" applyNumberFormat="1" applyFont="1" applyBorder="1" applyAlignment="1">
      <alignment horizontal="right" vertical="center" wrapText="1"/>
    </xf>
    <xf numFmtId="3" fontId="6" fillId="0" borderId="10" xfId="1" applyNumberFormat="1" applyFont="1" applyBorder="1" applyAlignment="1">
      <alignment vertical="center" wrapText="1"/>
    </xf>
    <xf numFmtId="0" fontId="5" fillId="3" borderId="2" xfId="1" applyNumberFormat="1" applyFont="1" applyFill="1" applyBorder="1" applyAlignment="1">
      <alignment vertical="center" wrapText="1"/>
    </xf>
    <xf numFmtId="0" fontId="15" fillId="0" borderId="0" xfId="0" applyFont="1"/>
    <xf numFmtId="0" fontId="6" fillId="0" borderId="0" xfId="1" applyNumberFormat="1" applyFont="1" applyAlignment="1">
      <alignment vertical="center" wrapText="1"/>
    </xf>
    <xf numFmtId="164" fontId="3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 wrapText="1"/>
    </xf>
    <xf numFmtId="3" fontId="14" fillId="5" borderId="9" xfId="1" applyNumberFormat="1" applyFont="1" applyFill="1" applyBorder="1" applyAlignment="1">
      <alignment horizontal="center" vertical="center" wrapText="1"/>
    </xf>
    <xf numFmtId="164" fontId="14" fillId="5" borderId="11" xfId="1" applyFont="1" applyFill="1" applyBorder="1" applyAlignment="1">
      <alignment horizontal="center" vertical="center" wrapText="1"/>
    </xf>
    <xf numFmtId="164" fontId="14" fillId="5" borderId="12" xfId="1" applyFont="1" applyFill="1" applyBorder="1" applyAlignment="1">
      <alignment horizontal="center" vertical="center" wrapText="1"/>
    </xf>
    <xf numFmtId="164" fontId="14" fillId="5" borderId="13" xfId="1" applyFont="1" applyFill="1" applyBorder="1" applyAlignment="1">
      <alignment horizontal="center" vertical="center" wrapText="1"/>
    </xf>
    <xf numFmtId="164" fontId="14" fillId="5" borderId="14" xfId="1" applyFont="1" applyFill="1" applyBorder="1" applyAlignment="1">
      <alignment horizontal="center" vertical="center" wrapText="1"/>
    </xf>
    <xf numFmtId="164" fontId="14" fillId="5" borderId="9" xfId="1" applyFont="1" applyFill="1" applyBorder="1" applyAlignment="1">
      <alignment horizontal="center" vertical="center" wrapText="1"/>
    </xf>
    <xf numFmtId="164" fontId="14" fillId="5" borderId="15" xfId="1" applyFont="1" applyFill="1" applyBorder="1" applyAlignment="1">
      <alignment horizontal="center" vertical="center" wrapText="1"/>
    </xf>
    <xf numFmtId="164" fontId="5" fillId="0" borderId="0" xfId="1" applyFont="1" applyFill="1" applyAlignment="1">
      <alignment vertical="center"/>
    </xf>
    <xf numFmtId="164" fontId="6" fillId="0" borderId="0" xfId="1" applyFont="1" applyFill="1" applyAlignment="1">
      <alignment vertical="center" wrapText="1"/>
    </xf>
    <xf numFmtId="3" fontId="14" fillId="5" borderId="16" xfId="1" applyNumberFormat="1" applyFont="1" applyFill="1" applyBorder="1" applyAlignment="1">
      <alignment horizontal="center" vertical="center" wrapText="1"/>
    </xf>
    <xf numFmtId="3" fontId="14" fillId="5" borderId="17" xfId="1" applyNumberFormat="1" applyFont="1" applyFill="1" applyBorder="1" applyAlignment="1">
      <alignment horizontal="center" vertical="center" wrapText="1"/>
    </xf>
    <xf numFmtId="3" fontId="14" fillId="5" borderId="18" xfId="1" applyNumberFormat="1" applyFont="1" applyFill="1" applyBorder="1" applyAlignment="1">
      <alignment horizontal="center" vertical="center" wrapText="1"/>
    </xf>
    <xf numFmtId="3" fontId="14" fillId="5" borderId="19" xfId="1" applyNumberFormat="1" applyFont="1" applyFill="1" applyBorder="1" applyAlignment="1">
      <alignment horizontal="center" vertical="center" wrapText="1"/>
    </xf>
    <xf numFmtId="3" fontId="14" fillId="5" borderId="20" xfId="1" applyNumberFormat="1" applyFont="1" applyFill="1" applyBorder="1" applyAlignment="1">
      <alignment horizontal="center" vertical="center" wrapText="1"/>
    </xf>
    <xf numFmtId="3" fontId="14" fillId="5" borderId="21" xfId="1" applyNumberFormat="1" applyFont="1" applyFill="1" applyBorder="1" applyAlignment="1">
      <alignment horizontal="center" vertical="center" wrapText="1"/>
    </xf>
    <xf numFmtId="164" fontId="14" fillId="5" borderId="14" xfId="1" applyFont="1" applyFill="1" applyBorder="1" applyAlignment="1">
      <alignment horizontal="center" wrapText="1"/>
    </xf>
    <xf numFmtId="164" fontId="14" fillId="5" borderId="15" xfId="1" applyFont="1" applyFill="1" applyBorder="1" applyAlignment="1">
      <alignment horizontal="center" wrapText="1"/>
    </xf>
  </cellXfs>
  <cellStyles count="2">
    <cellStyle name="Normal" xfId="0" builtinId="0"/>
    <cellStyle name="Normal 3" xfId="1" xr:uid="{CF0E99BB-38C7-43CA-ABC0-A6247066E39D}"/>
  </cellStyles>
  <dxfs count="0"/>
  <tableStyles count="1" defaultTableStyle="TableStyleMedium2" defaultPivotStyle="PivotStyleLight16">
    <tableStyle name="Invisible" pivot="0" table="0" count="0" xr9:uid="{00C4C3E9-AAF1-404E-B389-8821219C39AE}"/>
  </tableStyles>
  <colors>
    <mruColors>
      <color rgb="FF9069EF"/>
      <color rgb="FF7A1C79"/>
      <color rgb="FFA791B8"/>
      <color rgb="FF0099E6"/>
      <color rgb="FFF0B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tpac-my.sharepoint.com/Users/Gerald/Documents/HOMEWORK/PARA%20BACK%20UP/ESTADISTICA%202020/CUADROS%20PRIMER%20SEMESTRE/BORRADOR/CUADRO%203%20AL%2028%20DE%20AGOSTO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TOTAL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4776-E992-41BC-B99F-F55FF6290323}">
  <sheetPr>
    <tabColor rgb="FF00B050"/>
  </sheetPr>
  <dimension ref="A1:Y201"/>
  <sheetViews>
    <sheetView showGridLines="0" showZeros="0" tabSelected="1" zoomScaleNormal="100" zoomScaleSheetLayoutView="70" workbookViewId="0">
      <pane ySplit="6" topLeftCell="A7" activePane="bottomLeft" state="frozen"/>
      <selection pane="bottomLeft" activeCell="P3" sqref="P3"/>
    </sheetView>
  </sheetViews>
  <sheetFormatPr baseColWidth="10" defaultColWidth="14" defaultRowHeight="21" customHeight="1" x14ac:dyDescent="0.25"/>
  <cols>
    <col min="1" max="1" width="3.140625" style="3" customWidth="1"/>
    <col min="2" max="2" width="72.5703125" style="3" customWidth="1"/>
    <col min="3" max="3" width="11.42578125" style="3" customWidth="1"/>
    <col min="4" max="4" width="10.28515625" style="3" customWidth="1"/>
    <col min="5" max="5" width="11.85546875" style="3" customWidth="1"/>
    <col min="6" max="12" width="12.42578125" style="3" customWidth="1"/>
    <col min="13" max="13" width="12.5703125" style="3" customWidth="1"/>
    <col min="14" max="14" width="7" style="3" customWidth="1"/>
    <col min="15" max="19" width="14" style="3" customWidth="1"/>
    <col min="20" max="20" width="9.28515625" style="3" customWidth="1"/>
    <col min="21" max="21" width="14" style="3" customWidth="1"/>
    <col min="22" max="22" width="15.42578125" style="3" customWidth="1"/>
    <col min="23" max="23" width="9.85546875" style="3" customWidth="1"/>
    <col min="24" max="24" width="14" style="3" customWidth="1"/>
    <col min="25" max="25" width="2.5703125" style="3" customWidth="1"/>
    <col min="26" max="16384" width="14" style="3"/>
  </cols>
  <sheetData>
    <row r="1" spans="1:18" s="1" customFormat="1" ht="21" customHeight="1" x14ac:dyDescent="0.25">
      <c r="A1" s="98" t="s">
        <v>152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8" s="1" customFormat="1" ht="21" customHeight="1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8" s="1" customFormat="1" ht="17.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8" s="1" customFormat="1" ht="17.25" customHeight="1" x14ac:dyDescent="0.25">
      <c r="A4" s="99" t="s">
        <v>1</v>
      </c>
      <c r="B4" s="99"/>
      <c r="C4" s="100" t="s">
        <v>2</v>
      </c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1:18" s="1" customFormat="1" ht="17.25" customHeight="1" x14ac:dyDescent="0.25">
      <c r="A5" s="99"/>
      <c r="B5" s="99"/>
      <c r="C5" s="100" t="s">
        <v>3</v>
      </c>
      <c r="D5" s="102"/>
      <c r="E5" s="103" t="s">
        <v>4</v>
      </c>
      <c r="F5" s="100" t="s">
        <v>5</v>
      </c>
      <c r="G5" s="101"/>
      <c r="H5" s="101"/>
      <c r="I5" s="101"/>
      <c r="J5" s="101"/>
      <c r="K5" s="101"/>
      <c r="L5" s="101"/>
      <c r="M5" s="102"/>
    </row>
    <row r="6" spans="1:18" s="1" customFormat="1" ht="34.5" x14ac:dyDescent="0.25">
      <c r="A6" s="99"/>
      <c r="B6" s="99"/>
      <c r="C6" s="104" t="s">
        <v>6</v>
      </c>
      <c r="D6" s="104" t="s">
        <v>7</v>
      </c>
      <c r="E6" s="105"/>
      <c r="F6" s="104" t="s">
        <v>8</v>
      </c>
      <c r="G6" s="104" t="s">
        <v>9</v>
      </c>
      <c r="H6" s="104" t="s">
        <v>10</v>
      </c>
      <c r="I6" s="104" t="s">
        <v>11</v>
      </c>
      <c r="J6" s="104" t="s">
        <v>12</v>
      </c>
      <c r="K6" s="104" t="s">
        <v>13</v>
      </c>
      <c r="L6" s="104" t="s">
        <v>14</v>
      </c>
      <c r="M6" s="104" t="s">
        <v>15</v>
      </c>
      <c r="Q6" s="1" t="s">
        <v>16</v>
      </c>
    </row>
    <row r="7" spans="1:18" s="1" customFormat="1" ht="21" customHeight="1" x14ac:dyDescent="0.25">
      <c r="A7" s="18"/>
      <c r="B7" s="17"/>
      <c r="C7" s="19"/>
      <c r="D7" s="20"/>
      <c r="E7" s="21"/>
      <c r="F7" s="21"/>
      <c r="G7" s="21"/>
      <c r="H7" s="21"/>
      <c r="I7" s="21"/>
      <c r="J7" s="21"/>
      <c r="K7" s="21"/>
      <c r="L7" s="21"/>
      <c r="M7" s="22"/>
    </row>
    <row r="8" spans="1:18" s="1" customFormat="1" ht="21" customHeight="1" x14ac:dyDescent="0.25">
      <c r="A8" s="96" t="s">
        <v>17</v>
      </c>
      <c r="B8" s="96"/>
      <c r="C8" s="19">
        <f>E8+F8</f>
        <v>28331</v>
      </c>
      <c r="D8" s="20">
        <f>+C8/C8*100</f>
        <v>100</v>
      </c>
      <c r="E8" s="21">
        <f>E26+E50+E76+E102+E141+E166</f>
        <v>18485</v>
      </c>
      <c r="F8" s="21">
        <f>SUM(G8:M8)</f>
        <v>9846</v>
      </c>
      <c r="G8" s="21">
        <f t="shared" ref="G8:M8" si="0">G26+G50+G76+G102+G141+G166</f>
        <v>1186</v>
      </c>
      <c r="H8" s="21">
        <f t="shared" si="0"/>
        <v>406</v>
      </c>
      <c r="I8" s="21">
        <f t="shared" si="0"/>
        <v>1147</v>
      </c>
      <c r="J8" s="21">
        <f t="shared" si="0"/>
        <v>807</v>
      </c>
      <c r="K8" s="21">
        <f t="shared" si="0"/>
        <v>2654</v>
      </c>
      <c r="L8" s="21">
        <f t="shared" si="0"/>
        <v>2087</v>
      </c>
      <c r="M8" s="22">
        <f t="shared" si="0"/>
        <v>1559</v>
      </c>
    </row>
    <row r="9" spans="1:18" s="2" customFormat="1" ht="21" customHeight="1" x14ac:dyDescent="0.25">
      <c r="A9" s="97" t="s">
        <v>18</v>
      </c>
      <c r="B9" s="97"/>
      <c r="C9" s="80">
        <f>E9+F9</f>
        <v>100</v>
      </c>
      <c r="D9" s="35"/>
      <c r="E9" s="80">
        <f>E8/C8*100</f>
        <v>65.246549715858947</v>
      </c>
      <c r="F9" s="80">
        <f>F8/$C$8*100</f>
        <v>34.753450284141046</v>
      </c>
      <c r="G9" s="80">
        <f>G8/$C$8*100</f>
        <v>4.1862271010553807</v>
      </c>
      <c r="H9" s="80">
        <f>H8/C8*100</f>
        <v>1.4330591931100207</v>
      </c>
      <c r="I9" s="80">
        <f>I8/C8*100</f>
        <v>4.0485687056581128</v>
      </c>
      <c r="J9" s="80">
        <f>J8/C8*100</f>
        <v>2.8484698739896226</v>
      </c>
      <c r="K9" s="80">
        <f>K8/C8*100</f>
        <v>9.367830291906392</v>
      </c>
      <c r="L9" s="80">
        <f>L8/C8*100</f>
        <v>7.3664890049768808</v>
      </c>
      <c r="M9" s="81">
        <f>M8/C8*100</f>
        <v>5.5028061134446364</v>
      </c>
      <c r="N9" s="84"/>
    </row>
    <row r="10" spans="1:18" ht="21" customHeight="1" x14ac:dyDescent="0.25">
      <c r="A10" s="23"/>
      <c r="B10" s="24"/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7"/>
      <c r="N10" s="85"/>
    </row>
    <row r="11" spans="1:18" ht="21" customHeight="1" x14ac:dyDescent="0.25">
      <c r="A11" s="28" t="s">
        <v>19</v>
      </c>
      <c r="B11" s="24"/>
      <c r="C11" s="25">
        <f t="shared" ref="C11:C24" si="1">E11+F11</f>
        <v>43</v>
      </c>
      <c r="D11" s="30">
        <f>C11/$C$8*100</f>
        <v>0.15177720518160318</v>
      </c>
      <c r="E11" s="25">
        <f>SUM(E77,E167)</f>
        <v>43</v>
      </c>
      <c r="F11" s="31">
        <f>SUM(G11:M11)</f>
        <v>0</v>
      </c>
      <c r="G11" s="25">
        <f t="shared" ref="G11:M11" si="2">SUM(G77,G167)</f>
        <v>0</v>
      </c>
      <c r="H11" s="25">
        <f t="shared" si="2"/>
        <v>0</v>
      </c>
      <c r="I11" s="25">
        <f t="shared" si="2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7">
        <f t="shared" si="2"/>
        <v>0</v>
      </c>
      <c r="N11" s="85"/>
    </row>
    <row r="12" spans="1:18" ht="21" customHeight="1" x14ac:dyDescent="0.25">
      <c r="A12" s="28" t="s">
        <v>20</v>
      </c>
      <c r="B12" s="29"/>
      <c r="C12" s="25">
        <f>E12+F12</f>
        <v>1553</v>
      </c>
      <c r="D12" s="30">
        <f>C12/$C$8*100</f>
        <v>5.4816278987681333</v>
      </c>
      <c r="E12" s="31">
        <f>SUM(E13:E14)</f>
        <v>1107</v>
      </c>
      <c r="F12" s="31">
        <f>SUM(G12:M12)</f>
        <v>446</v>
      </c>
      <c r="G12" s="31">
        <f t="shared" ref="G12:M12" si="3">SUM(G13:G14)</f>
        <v>57</v>
      </c>
      <c r="H12" s="31">
        <f t="shared" si="3"/>
        <v>31</v>
      </c>
      <c r="I12" s="31">
        <f t="shared" si="3"/>
        <v>14</v>
      </c>
      <c r="J12" s="31">
        <f t="shared" si="3"/>
        <v>51</v>
      </c>
      <c r="K12" s="31">
        <f t="shared" si="3"/>
        <v>200</v>
      </c>
      <c r="L12" s="31">
        <f t="shared" si="3"/>
        <v>24</v>
      </c>
      <c r="M12" s="32">
        <f t="shared" si="3"/>
        <v>69</v>
      </c>
      <c r="R12" s="4"/>
    </row>
    <row r="13" spans="1:18" ht="21" customHeight="1" x14ac:dyDescent="0.25">
      <c r="A13" s="28"/>
      <c r="B13" s="33" t="s">
        <v>21</v>
      </c>
      <c r="C13" s="34">
        <f t="shared" si="1"/>
        <v>1346</v>
      </c>
      <c r="D13" s="35">
        <f>+C13/$C$8*100</f>
        <v>4.7509794924287885</v>
      </c>
      <c r="E13" s="36">
        <f>E27+E51+E79+E103+E142+E170</f>
        <v>935</v>
      </c>
      <c r="F13" s="36">
        <f>SUM(G13:M13)</f>
        <v>411</v>
      </c>
      <c r="G13" s="36">
        <f t="shared" ref="G13:M13" si="4">G27+G51+G79+G103+G142+G170</f>
        <v>57</v>
      </c>
      <c r="H13" s="36">
        <f t="shared" si="4"/>
        <v>31</v>
      </c>
      <c r="I13" s="36">
        <f t="shared" si="4"/>
        <v>14</v>
      </c>
      <c r="J13" s="36">
        <f t="shared" si="4"/>
        <v>51</v>
      </c>
      <c r="K13" s="36">
        <f t="shared" si="4"/>
        <v>165</v>
      </c>
      <c r="L13" s="36">
        <f t="shared" si="4"/>
        <v>24</v>
      </c>
      <c r="M13" s="37">
        <f t="shared" si="4"/>
        <v>69</v>
      </c>
      <c r="R13" s="4"/>
    </row>
    <row r="14" spans="1:18" ht="21" customHeight="1" x14ac:dyDescent="0.25">
      <c r="A14" s="28"/>
      <c r="B14" s="33" t="s">
        <v>22</v>
      </c>
      <c r="C14" s="34">
        <f t="shared" si="1"/>
        <v>207</v>
      </c>
      <c r="D14" s="35">
        <f>+C14/$C$8*100</f>
        <v>0.73064840633934558</v>
      </c>
      <c r="E14" s="36">
        <f>SUM(E34,E107,E147)</f>
        <v>172</v>
      </c>
      <c r="F14" s="36">
        <f>SUM(G14:M14)</f>
        <v>35</v>
      </c>
      <c r="G14" s="36">
        <f t="shared" ref="G14:M14" si="5">SUM(G34,G107,G147)</f>
        <v>0</v>
      </c>
      <c r="H14" s="36">
        <f t="shared" si="5"/>
        <v>0</v>
      </c>
      <c r="I14" s="36">
        <f t="shared" si="5"/>
        <v>0</v>
      </c>
      <c r="J14" s="36">
        <f t="shared" si="5"/>
        <v>0</v>
      </c>
      <c r="K14" s="36">
        <f>SUM(K34,K107,K147)</f>
        <v>35</v>
      </c>
      <c r="L14" s="36">
        <f t="shared" si="5"/>
        <v>0</v>
      </c>
      <c r="M14" s="37">
        <f t="shared" si="5"/>
        <v>0</v>
      </c>
      <c r="R14" s="4"/>
    </row>
    <row r="15" spans="1:18" ht="21" customHeight="1" x14ac:dyDescent="0.25">
      <c r="A15" s="28" t="s">
        <v>23</v>
      </c>
      <c r="B15" s="29"/>
      <c r="C15" s="25">
        <f t="shared" si="1"/>
        <v>165</v>
      </c>
      <c r="D15" s="30">
        <f t="shared" ref="D15:D18" si="6">C15/$C$8*100</f>
        <v>0.58240090360382613</v>
      </c>
      <c r="E15" s="38">
        <f>SUM(E16:E17)</f>
        <v>143</v>
      </c>
      <c r="F15" s="31">
        <f t="shared" ref="F15:F19" si="7">SUM(G15:M15)</f>
        <v>22</v>
      </c>
      <c r="G15" s="38">
        <f t="shared" ref="G15:M15" si="8">SUM(G16:G17)</f>
        <v>13</v>
      </c>
      <c r="H15" s="38">
        <f t="shared" si="8"/>
        <v>9</v>
      </c>
      <c r="I15" s="38">
        <f t="shared" si="8"/>
        <v>0</v>
      </c>
      <c r="J15" s="38">
        <f t="shared" si="8"/>
        <v>0</v>
      </c>
      <c r="K15" s="38">
        <f t="shared" si="8"/>
        <v>0</v>
      </c>
      <c r="L15" s="38">
        <f t="shared" si="8"/>
        <v>0</v>
      </c>
      <c r="M15" s="39">
        <f t="shared" si="8"/>
        <v>0</v>
      </c>
      <c r="N15" s="86"/>
      <c r="R15" s="4"/>
    </row>
    <row r="16" spans="1:18" ht="21" customHeight="1" x14ac:dyDescent="0.25">
      <c r="A16" s="28"/>
      <c r="B16" s="16" t="s">
        <v>24</v>
      </c>
      <c r="C16" s="34">
        <f>E16+F16</f>
        <v>161</v>
      </c>
      <c r="D16" s="35">
        <f>+C16/$C$8*100</f>
        <v>0.56828209381949102</v>
      </c>
      <c r="E16" s="40">
        <f>E87+E109</f>
        <v>139</v>
      </c>
      <c r="F16" s="36">
        <f>SUM(G16:M16)</f>
        <v>22</v>
      </c>
      <c r="G16" s="40">
        <f>G87+G109</f>
        <v>13</v>
      </c>
      <c r="H16" s="40">
        <f t="shared" ref="H16:M16" si="9">H87+H109</f>
        <v>9</v>
      </c>
      <c r="I16" s="40">
        <f t="shared" si="9"/>
        <v>0</v>
      </c>
      <c r="J16" s="40">
        <f t="shared" si="9"/>
        <v>0</v>
      </c>
      <c r="K16" s="40">
        <f t="shared" si="9"/>
        <v>0</v>
      </c>
      <c r="L16" s="40">
        <f t="shared" si="9"/>
        <v>0</v>
      </c>
      <c r="M16" s="41">
        <f t="shared" si="9"/>
        <v>0</v>
      </c>
      <c r="N16" s="86"/>
      <c r="R16" s="4"/>
    </row>
    <row r="17" spans="1:18" ht="21" customHeight="1" x14ac:dyDescent="0.25">
      <c r="A17" s="28"/>
      <c r="B17" s="16" t="s">
        <v>25</v>
      </c>
      <c r="C17" s="34">
        <f t="shared" si="1"/>
        <v>4</v>
      </c>
      <c r="D17" s="35">
        <f>+C17/$C$8*100</f>
        <v>1.411880978433518E-2</v>
      </c>
      <c r="E17" s="40">
        <f>E112</f>
        <v>4</v>
      </c>
      <c r="F17" s="36">
        <f>SUM(G17:M17)</f>
        <v>0</v>
      </c>
      <c r="G17" s="40">
        <f t="shared" ref="G17:M17" si="10">G112</f>
        <v>0</v>
      </c>
      <c r="H17" s="40">
        <f t="shared" si="10"/>
        <v>0</v>
      </c>
      <c r="I17" s="40">
        <f t="shared" si="10"/>
        <v>0</v>
      </c>
      <c r="J17" s="40">
        <f t="shared" si="10"/>
        <v>0</v>
      </c>
      <c r="K17" s="40">
        <f t="shared" si="10"/>
        <v>0</v>
      </c>
      <c r="L17" s="40">
        <f t="shared" si="10"/>
        <v>0</v>
      </c>
      <c r="M17" s="41">
        <f t="shared" si="10"/>
        <v>0</v>
      </c>
      <c r="N17" s="86"/>
      <c r="R17" s="4"/>
    </row>
    <row r="18" spans="1:18" ht="21" customHeight="1" x14ac:dyDescent="0.25">
      <c r="A18" s="28" t="s">
        <v>26</v>
      </c>
      <c r="B18" s="29"/>
      <c r="C18" s="25">
        <f t="shared" si="1"/>
        <v>25391</v>
      </c>
      <c r="D18" s="30">
        <f t="shared" si="6"/>
        <v>89.622674808513651</v>
      </c>
      <c r="E18" s="31">
        <f>SUM(E19:E21)</f>
        <v>16507</v>
      </c>
      <c r="F18" s="31">
        <f>SUM(G18:M18)</f>
        <v>8884</v>
      </c>
      <c r="G18" s="31">
        <f t="shared" ref="G18:M18" si="11">SUM(G19:G21)</f>
        <v>1075</v>
      </c>
      <c r="H18" s="31">
        <f t="shared" si="11"/>
        <v>300</v>
      </c>
      <c r="I18" s="31">
        <f t="shared" si="11"/>
        <v>1052</v>
      </c>
      <c r="J18" s="31">
        <f t="shared" si="11"/>
        <v>712</v>
      </c>
      <c r="K18" s="31">
        <f t="shared" si="11"/>
        <v>2310</v>
      </c>
      <c r="L18" s="31">
        <f t="shared" si="11"/>
        <v>1997</v>
      </c>
      <c r="M18" s="32">
        <f t="shared" si="11"/>
        <v>1438</v>
      </c>
      <c r="N18" s="16"/>
      <c r="R18" s="4"/>
    </row>
    <row r="19" spans="1:18" ht="21" customHeight="1" x14ac:dyDescent="0.25">
      <c r="A19" s="33"/>
      <c r="B19" s="16" t="s">
        <v>27</v>
      </c>
      <c r="C19" s="34">
        <f>E19+F19</f>
        <v>10931</v>
      </c>
      <c r="D19" s="35">
        <f>+C19/$C$8*100</f>
        <v>38.583177438141966</v>
      </c>
      <c r="E19" s="36">
        <f>E36+E53+E90+E116+E150+E176</f>
        <v>7967</v>
      </c>
      <c r="F19" s="36">
        <f t="shared" si="7"/>
        <v>2964</v>
      </c>
      <c r="G19" s="36">
        <f t="shared" ref="G19:M19" si="12">G36+G53+G90+G116+G150+G176</f>
        <v>453</v>
      </c>
      <c r="H19" s="36">
        <f t="shared" si="12"/>
        <v>0</v>
      </c>
      <c r="I19" s="36">
        <f t="shared" si="12"/>
        <v>226</v>
      </c>
      <c r="J19" s="36">
        <f t="shared" si="12"/>
        <v>125</v>
      </c>
      <c r="K19" s="36">
        <f t="shared" si="12"/>
        <v>1026</v>
      </c>
      <c r="L19" s="36">
        <f t="shared" si="12"/>
        <v>490</v>
      </c>
      <c r="M19" s="37">
        <f t="shared" si="12"/>
        <v>644</v>
      </c>
      <c r="N19" s="16"/>
      <c r="R19" s="4"/>
    </row>
    <row r="20" spans="1:18" ht="21" customHeight="1" x14ac:dyDescent="0.25">
      <c r="A20" s="33"/>
      <c r="B20" s="16" t="s">
        <v>28</v>
      </c>
      <c r="C20" s="34">
        <f>E20+F20</f>
        <v>14459</v>
      </c>
      <c r="D20" s="35">
        <f>+C20/$C$8*100</f>
        <v>51.035967667925597</v>
      </c>
      <c r="E20" s="36">
        <f>E43+E61+E95+E122+E155+E179</f>
        <v>8539</v>
      </c>
      <c r="F20" s="36">
        <f>SUM(G20:M20)</f>
        <v>5920</v>
      </c>
      <c r="G20" s="36">
        <f t="shared" ref="G20:M20" si="13">G43+G61+G95+G122+G155+G179</f>
        <v>622</v>
      </c>
      <c r="H20" s="36">
        <f t="shared" si="13"/>
        <v>300</v>
      </c>
      <c r="I20" s="36">
        <f t="shared" si="13"/>
        <v>826</v>
      </c>
      <c r="J20" s="36">
        <f t="shared" si="13"/>
        <v>587</v>
      </c>
      <c r="K20" s="36">
        <f t="shared" si="13"/>
        <v>1284</v>
      </c>
      <c r="L20" s="36">
        <f t="shared" si="13"/>
        <v>1507</v>
      </c>
      <c r="M20" s="37">
        <f t="shared" si="13"/>
        <v>794</v>
      </c>
    </row>
    <row r="21" spans="1:18" ht="21" customHeight="1" x14ac:dyDescent="0.25">
      <c r="A21" s="33"/>
      <c r="B21" s="16" t="s">
        <v>29</v>
      </c>
      <c r="C21" s="34">
        <f t="shared" si="1"/>
        <v>1</v>
      </c>
      <c r="D21" s="35">
        <f>+C21/$C$8*100</f>
        <v>3.5297024460837949E-3</v>
      </c>
      <c r="E21" s="36">
        <f>E161</f>
        <v>1</v>
      </c>
      <c r="F21" s="36">
        <f>SUM(G21:M21)</f>
        <v>0</v>
      </c>
      <c r="G21" s="36">
        <f t="shared" ref="G21:M21" si="14">G161</f>
        <v>0</v>
      </c>
      <c r="H21" s="36">
        <f t="shared" si="14"/>
        <v>0</v>
      </c>
      <c r="I21" s="36">
        <f t="shared" si="14"/>
        <v>0</v>
      </c>
      <c r="J21" s="36">
        <f t="shared" si="14"/>
        <v>0</v>
      </c>
      <c r="K21" s="36">
        <f t="shared" si="14"/>
        <v>0</v>
      </c>
      <c r="L21" s="36">
        <f t="shared" si="14"/>
        <v>0</v>
      </c>
      <c r="M21" s="37">
        <f t="shared" si="14"/>
        <v>0</v>
      </c>
      <c r="N21" s="15"/>
    </row>
    <row r="22" spans="1:18" ht="21" customHeight="1" x14ac:dyDescent="0.25">
      <c r="A22" s="28" t="s">
        <v>30</v>
      </c>
      <c r="B22" s="29"/>
      <c r="C22" s="25">
        <f t="shared" si="1"/>
        <v>1179</v>
      </c>
      <c r="D22" s="30">
        <f>+C22/$C$8*100</f>
        <v>4.1615191839327945</v>
      </c>
      <c r="E22" s="31">
        <f>SUM(E23:E24)</f>
        <v>685</v>
      </c>
      <c r="F22" s="31">
        <f>SUM(G22:M22)</f>
        <v>494</v>
      </c>
      <c r="G22" s="31">
        <f>SUM(G23:G24)</f>
        <v>41</v>
      </c>
      <c r="H22" s="31">
        <f t="shared" ref="H22:M22" si="15">SUM(H23:H24)</f>
        <v>66</v>
      </c>
      <c r="I22" s="31">
        <f t="shared" si="15"/>
        <v>81</v>
      </c>
      <c r="J22" s="31">
        <f t="shared" si="15"/>
        <v>44</v>
      </c>
      <c r="K22" s="31">
        <f t="shared" si="15"/>
        <v>144</v>
      </c>
      <c r="L22" s="31">
        <f t="shared" si="15"/>
        <v>66</v>
      </c>
      <c r="M22" s="32">
        <f t="shared" si="15"/>
        <v>52</v>
      </c>
    </row>
    <row r="23" spans="1:18" ht="21" customHeight="1" x14ac:dyDescent="0.25">
      <c r="A23" s="33"/>
      <c r="B23" s="42" t="s">
        <v>31</v>
      </c>
      <c r="C23" s="43">
        <f t="shared" si="1"/>
        <v>1077</v>
      </c>
      <c r="D23" s="44">
        <f>C23/$C$8*100</f>
        <v>3.8014895344322475</v>
      </c>
      <c r="E23" s="45">
        <f>E49+E64+E129</f>
        <v>583</v>
      </c>
      <c r="F23" s="45">
        <f>SUM(G23:M23)</f>
        <v>494</v>
      </c>
      <c r="G23" s="45">
        <f t="shared" ref="G23:M23" si="16">G49+G64+G129</f>
        <v>41</v>
      </c>
      <c r="H23" s="45">
        <f t="shared" si="16"/>
        <v>66</v>
      </c>
      <c r="I23" s="45">
        <f t="shared" si="16"/>
        <v>81</v>
      </c>
      <c r="J23" s="45">
        <f t="shared" si="16"/>
        <v>44</v>
      </c>
      <c r="K23" s="45">
        <f t="shared" si="16"/>
        <v>144</v>
      </c>
      <c r="L23" s="45">
        <f t="shared" si="16"/>
        <v>66</v>
      </c>
      <c r="M23" s="46">
        <f t="shared" si="16"/>
        <v>52</v>
      </c>
    </row>
    <row r="24" spans="1:18" ht="21" customHeight="1" x14ac:dyDescent="0.25">
      <c r="A24" s="33"/>
      <c r="B24" s="42" t="s">
        <v>32</v>
      </c>
      <c r="C24" s="43">
        <f t="shared" si="1"/>
        <v>102</v>
      </c>
      <c r="D24" s="44">
        <f>C24/$C$8*100</f>
        <v>0.36002964950054711</v>
      </c>
      <c r="E24" s="45">
        <f>E131+E163</f>
        <v>102</v>
      </c>
      <c r="F24" s="45">
        <f t="shared" ref="F24" si="17">SUM(G24:M24)</f>
        <v>0</v>
      </c>
      <c r="G24" s="45">
        <f t="shared" ref="G24:L24" si="18">G68+G131+G163</f>
        <v>0</v>
      </c>
      <c r="H24" s="45">
        <f t="shared" si="18"/>
        <v>0</v>
      </c>
      <c r="I24" s="45">
        <f t="shared" si="18"/>
        <v>0</v>
      </c>
      <c r="J24" s="45">
        <f t="shared" si="18"/>
        <v>0</v>
      </c>
      <c r="K24" s="45">
        <f t="shared" si="18"/>
        <v>0</v>
      </c>
      <c r="L24" s="45">
        <f t="shared" si="18"/>
        <v>0</v>
      </c>
      <c r="M24" s="46">
        <f>M131+M163</f>
        <v>0</v>
      </c>
    </row>
    <row r="25" spans="1:18" ht="21" customHeight="1" x14ac:dyDescent="0.2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8" ht="21" customHeight="1" x14ac:dyDescent="0.25">
      <c r="A26" s="50" t="s">
        <v>33</v>
      </c>
      <c r="B26" s="51"/>
      <c r="C26" s="52">
        <f t="shared" ref="C26:C48" si="19">E26+F26</f>
        <v>5913</v>
      </c>
      <c r="D26" s="20">
        <f>+C26/$C$8*100</f>
        <v>20.87113056369348</v>
      </c>
      <c r="E26" s="21">
        <f>E27+E34+E36+E43+E49</f>
        <v>3195</v>
      </c>
      <c r="F26" s="21">
        <f>SUM(G26:M26)</f>
        <v>2718</v>
      </c>
      <c r="G26" s="21">
        <f t="shared" ref="G26:M26" si="20">G27+G36+G43</f>
        <v>281</v>
      </c>
      <c r="H26" s="21">
        <f t="shared" si="20"/>
        <v>199</v>
      </c>
      <c r="I26" s="21">
        <f t="shared" si="20"/>
        <v>365</v>
      </c>
      <c r="J26" s="21">
        <f t="shared" si="20"/>
        <v>209</v>
      </c>
      <c r="K26" s="21">
        <f t="shared" si="20"/>
        <v>687</v>
      </c>
      <c r="L26" s="21">
        <f t="shared" si="20"/>
        <v>500</v>
      </c>
      <c r="M26" s="22">
        <f t="shared" si="20"/>
        <v>477</v>
      </c>
      <c r="N26" s="5"/>
      <c r="O26" s="6"/>
    </row>
    <row r="27" spans="1:18" ht="21" customHeight="1" x14ac:dyDescent="0.25">
      <c r="A27" s="28" t="s">
        <v>34</v>
      </c>
      <c r="B27" s="29"/>
      <c r="C27" s="25">
        <f t="shared" si="19"/>
        <v>275</v>
      </c>
      <c r="D27" s="30">
        <f t="shared" ref="D27:D48" si="21">+C27/$C$8*100</f>
        <v>0.97066817267304362</v>
      </c>
      <c r="E27" s="31">
        <f>SUM(E28:E33)</f>
        <v>160</v>
      </c>
      <c r="F27" s="31">
        <f>SUM(G27:M27)</f>
        <v>115</v>
      </c>
      <c r="G27" s="31">
        <f t="shared" ref="G27:M27" si="22">SUM(G28:G33)</f>
        <v>27</v>
      </c>
      <c r="H27" s="31">
        <f t="shared" si="22"/>
        <v>13</v>
      </c>
      <c r="I27" s="31">
        <f t="shared" si="22"/>
        <v>14</v>
      </c>
      <c r="J27" s="31">
        <f t="shared" si="22"/>
        <v>0</v>
      </c>
      <c r="K27" s="31">
        <f t="shared" si="22"/>
        <v>40</v>
      </c>
      <c r="L27" s="31">
        <f t="shared" si="22"/>
        <v>0</v>
      </c>
      <c r="M27" s="32">
        <f t="shared" si="22"/>
        <v>21</v>
      </c>
      <c r="N27" s="5"/>
      <c r="O27" s="6"/>
    </row>
    <row r="28" spans="1:18" ht="21" customHeight="1" x14ac:dyDescent="0.25">
      <c r="A28" s="53"/>
      <c r="B28" s="106" t="s">
        <v>35</v>
      </c>
      <c r="C28" s="34">
        <f t="shared" si="19"/>
        <v>148</v>
      </c>
      <c r="D28" s="35">
        <f>+C28/$C$8*100</f>
        <v>0.52239596202040173</v>
      </c>
      <c r="E28" s="36">
        <v>75</v>
      </c>
      <c r="F28" s="36">
        <f>SUM(G28:M28)</f>
        <v>73</v>
      </c>
      <c r="G28" s="36">
        <v>11</v>
      </c>
      <c r="H28" s="36">
        <v>13</v>
      </c>
      <c r="I28" s="36">
        <v>14</v>
      </c>
      <c r="J28" s="36"/>
      <c r="K28" s="36">
        <v>14</v>
      </c>
      <c r="L28" s="36"/>
      <c r="M28" s="37">
        <v>21</v>
      </c>
      <c r="O28" s="6"/>
    </row>
    <row r="29" spans="1:18" ht="21" customHeight="1" x14ac:dyDescent="0.25">
      <c r="A29" s="53"/>
      <c r="B29" s="106" t="s">
        <v>36</v>
      </c>
      <c r="C29" s="34">
        <v>9</v>
      </c>
      <c r="D29" s="35">
        <f>+C29/$C$8*100</f>
        <v>3.1767322014754157E-2</v>
      </c>
      <c r="E29" s="36">
        <v>9</v>
      </c>
      <c r="F29" s="36"/>
      <c r="G29" s="36"/>
      <c r="H29" s="36"/>
      <c r="I29" s="36"/>
      <c r="J29" s="36"/>
      <c r="K29" s="36"/>
      <c r="L29" s="36"/>
      <c r="M29" s="37"/>
      <c r="O29" s="6"/>
    </row>
    <row r="30" spans="1:18" ht="21" customHeight="1" x14ac:dyDescent="0.25">
      <c r="A30" s="53"/>
      <c r="B30" s="106" t="s">
        <v>37</v>
      </c>
      <c r="C30" s="34">
        <f t="shared" si="19"/>
        <v>27</v>
      </c>
      <c r="D30" s="35">
        <f t="shared" si="21"/>
        <v>9.5301966044262471E-2</v>
      </c>
      <c r="E30" s="36">
        <v>11</v>
      </c>
      <c r="F30" s="36">
        <f t="shared" ref="F30:F33" si="23">SUM(G30:M30)</f>
        <v>16</v>
      </c>
      <c r="G30" s="36">
        <v>16</v>
      </c>
      <c r="H30" s="31"/>
      <c r="I30" s="36"/>
      <c r="J30" s="31"/>
      <c r="K30" s="36"/>
      <c r="L30" s="36"/>
      <c r="M30" s="37"/>
      <c r="O30" s="6"/>
    </row>
    <row r="31" spans="1:18" ht="21" customHeight="1" x14ac:dyDescent="0.25">
      <c r="A31" s="53"/>
      <c r="B31" s="106" t="s">
        <v>38</v>
      </c>
      <c r="C31" s="34">
        <f t="shared" si="19"/>
        <v>54</v>
      </c>
      <c r="D31" s="35">
        <f t="shared" si="21"/>
        <v>0.19060393208852494</v>
      </c>
      <c r="E31" s="36">
        <v>28</v>
      </c>
      <c r="F31" s="36">
        <f t="shared" si="23"/>
        <v>26</v>
      </c>
      <c r="G31" s="36"/>
      <c r="H31" s="36"/>
      <c r="I31" s="36"/>
      <c r="J31" s="36"/>
      <c r="K31" s="36">
        <v>26</v>
      </c>
      <c r="L31" s="36"/>
      <c r="M31" s="37"/>
      <c r="O31" s="6"/>
    </row>
    <row r="32" spans="1:18" ht="21" customHeight="1" x14ac:dyDescent="0.25">
      <c r="A32" s="53"/>
      <c r="B32" s="106" t="s">
        <v>39</v>
      </c>
      <c r="C32" s="34">
        <f t="shared" ref="C32" si="24">E32+F32</f>
        <v>14</v>
      </c>
      <c r="D32" s="35">
        <f t="shared" ref="D32" si="25">+C32/$C$8*100</f>
        <v>4.9415834245173131E-2</v>
      </c>
      <c r="E32" s="36">
        <v>14</v>
      </c>
      <c r="F32" s="36">
        <f t="shared" si="23"/>
        <v>0</v>
      </c>
      <c r="G32" s="36"/>
      <c r="H32" s="36"/>
      <c r="I32" s="36"/>
      <c r="J32" s="36"/>
      <c r="K32" s="36"/>
      <c r="L32" s="36"/>
      <c r="M32" s="37"/>
      <c r="O32" s="6"/>
    </row>
    <row r="33" spans="1:15" ht="21" customHeight="1" x14ac:dyDescent="0.25">
      <c r="A33" s="53"/>
      <c r="B33" s="106" t="s">
        <v>40</v>
      </c>
      <c r="C33" s="34">
        <f t="shared" si="19"/>
        <v>23</v>
      </c>
      <c r="D33" s="35">
        <f t="shared" si="21"/>
        <v>8.1183156259927294E-2</v>
      </c>
      <c r="E33" s="36">
        <v>23</v>
      </c>
      <c r="F33" s="36">
        <f t="shared" si="23"/>
        <v>0</v>
      </c>
      <c r="G33" s="36"/>
      <c r="H33" s="36"/>
      <c r="I33" s="36"/>
      <c r="J33" s="36"/>
      <c r="K33" s="36"/>
      <c r="L33" s="36"/>
      <c r="M33" s="37"/>
      <c r="O33" s="6"/>
    </row>
    <row r="34" spans="1:15" ht="21" customHeight="1" x14ac:dyDescent="0.25">
      <c r="A34" s="28" t="s">
        <v>41</v>
      </c>
      <c r="B34" s="106"/>
      <c r="C34" s="25">
        <f t="shared" si="19"/>
        <v>29</v>
      </c>
      <c r="D34" s="30">
        <f t="shared" si="21"/>
        <v>0.10236137093643007</v>
      </c>
      <c r="E34" s="31">
        <f>SUM(E35)</f>
        <v>29</v>
      </c>
      <c r="F34" s="31"/>
      <c r="G34" s="31"/>
      <c r="H34" s="31"/>
      <c r="I34" s="31"/>
      <c r="J34" s="31"/>
      <c r="K34" s="31"/>
      <c r="L34" s="31"/>
      <c r="M34" s="32"/>
      <c r="O34" s="6"/>
    </row>
    <row r="35" spans="1:15" ht="21" customHeight="1" x14ac:dyDescent="0.25">
      <c r="A35" s="53"/>
      <c r="B35" s="106" t="s">
        <v>42</v>
      </c>
      <c r="C35" s="34">
        <f t="shared" si="19"/>
        <v>29</v>
      </c>
      <c r="D35" s="35">
        <f t="shared" si="21"/>
        <v>0.10236137093643007</v>
      </c>
      <c r="E35" s="36">
        <v>29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7">
        <v>0</v>
      </c>
      <c r="O35" s="6"/>
    </row>
    <row r="36" spans="1:15" ht="21" customHeight="1" x14ac:dyDescent="0.25">
      <c r="A36" s="54" t="s">
        <v>27</v>
      </c>
      <c r="B36" s="107"/>
      <c r="C36" s="25">
        <f t="shared" si="19"/>
        <v>2413</v>
      </c>
      <c r="D36" s="30">
        <f t="shared" si="21"/>
        <v>8.5171720024001978</v>
      </c>
      <c r="E36" s="31">
        <f>SUM(E37:E42)</f>
        <v>1579</v>
      </c>
      <c r="F36" s="31">
        <f>SUM(G36:M36)</f>
        <v>834</v>
      </c>
      <c r="G36" s="88">
        <f>SUM(G37:G42)</f>
        <v>90</v>
      </c>
      <c r="H36" s="31">
        <f t="shared" ref="H36:M36" si="26">SUM(H37:H42)</f>
        <v>0</v>
      </c>
      <c r="I36" s="31">
        <f t="shared" si="26"/>
        <v>92</v>
      </c>
      <c r="J36" s="31">
        <f t="shared" si="26"/>
        <v>7</v>
      </c>
      <c r="K36" s="31">
        <f t="shared" si="26"/>
        <v>307</v>
      </c>
      <c r="L36" s="31">
        <f t="shared" si="26"/>
        <v>93</v>
      </c>
      <c r="M36" s="32">
        <f t="shared" si="26"/>
        <v>245</v>
      </c>
      <c r="O36" s="6"/>
    </row>
    <row r="37" spans="1:15" ht="21" customHeight="1" x14ac:dyDescent="0.25">
      <c r="A37" s="53"/>
      <c r="B37" s="106" t="s">
        <v>43</v>
      </c>
      <c r="C37" s="34">
        <f t="shared" si="19"/>
        <v>298</v>
      </c>
      <c r="D37" s="35">
        <f t="shared" si="21"/>
        <v>1.051851328932971</v>
      </c>
      <c r="E37" s="94">
        <v>262</v>
      </c>
      <c r="F37" s="36">
        <f>SUM(G37:M37)</f>
        <v>36</v>
      </c>
      <c r="G37" s="36">
        <v>7</v>
      </c>
      <c r="H37" s="55"/>
      <c r="I37" s="55"/>
      <c r="J37" s="55"/>
      <c r="K37" s="55">
        <v>17</v>
      </c>
      <c r="L37" s="55">
        <v>9</v>
      </c>
      <c r="M37" s="56">
        <v>3</v>
      </c>
      <c r="O37" s="6"/>
    </row>
    <row r="38" spans="1:15" ht="21" customHeight="1" x14ac:dyDescent="0.25">
      <c r="A38" s="53"/>
      <c r="B38" s="106" t="s">
        <v>44</v>
      </c>
      <c r="C38" s="34">
        <f t="shared" si="19"/>
        <v>1514</v>
      </c>
      <c r="D38" s="35">
        <f t="shared" si="21"/>
        <v>5.3439695033708654</v>
      </c>
      <c r="E38" s="94">
        <v>794</v>
      </c>
      <c r="F38" s="36">
        <f t="shared" ref="F38:F42" si="27">SUM(G38:M38)</f>
        <v>720</v>
      </c>
      <c r="G38" s="55">
        <v>78</v>
      </c>
      <c r="H38" s="55"/>
      <c r="I38" s="55">
        <v>92</v>
      </c>
      <c r="J38" s="55"/>
      <c r="K38" s="55">
        <v>256</v>
      </c>
      <c r="L38" s="55">
        <v>64</v>
      </c>
      <c r="M38" s="56">
        <v>230</v>
      </c>
      <c r="O38" s="6"/>
    </row>
    <row r="39" spans="1:15" ht="21" customHeight="1" x14ac:dyDescent="0.25">
      <c r="A39" s="53"/>
      <c r="B39" s="106" t="s">
        <v>45</v>
      </c>
      <c r="C39" s="34">
        <f t="shared" si="19"/>
        <v>123</v>
      </c>
      <c r="D39" s="35">
        <f t="shared" si="21"/>
        <v>0.43415340086830684</v>
      </c>
      <c r="E39" s="94">
        <v>123</v>
      </c>
      <c r="F39" s="36">
        <f t="shared" si="27"/>
        <v>0</v>
      </c>
      <c r="G39" s="55"/>
      <c r="H39" s="55"/>
      <c r="I39" s="55"/>
      <c r="J39" s="55"/>
      <c r="K39" s="55"/>
      <c r="L39" s="55"/>
      <c r="M39" s="56"/>
      <c r="O39" s="6"/>
    </row>
    <row r="40" spans="1:15" ht="21" customHeight="1" x14ac:dyDescent="0.25">
      <c r="A40" s="53"/>
      <c r="B40" s="106" t="s">
        <v>46</v>
      </c>
      <c r="C40" s="34">
        <f t="shared" si="19"/>
        <v>49</v>
      </c>
      <c r="D40" s="35">
        <f t="shared" si="21"/>
        <v>0.17295541985810597</v>
      </c>
      <c r="E40" s="94">
        <v>49</v>
      </c>
      <c r="F40" s="36">
        <f t="shared" si="27"/>
        <v>0</v>
      </c>
      <c r="G40" s="55"/>
      <c r="H40" s="55"/>
      <c r="I40" s="55"/>
      <c r="J40" s="55"/>
      <c r="K40" s="55"/>
      <c r="L40" s="55"/>
      <c r="M40" s="56"/>
      <c r="O40" s="6"/>
    </row>
    <row r="41" spans="1:15" ht="21" customHeight="1" x14ac:dyDescent="0.25">
      <c r="A41" s="53"/>
      <c r="B41" s="106" t="s">
        <v>47</v>
      </c>
      <c r="C41" s="34">
        <f t="shared" si="19"/>
        <v>46</v>
      </c>
      <c r="D41" s="35">
        <f t="shared" si="21"/>
        <v>0.16236631251985459</v>
      </c>
      <c r="E41" s="94">
        <v>46</v>
      </c>
      <c r="F41" s="36">
        <f t="shared" si="27"/>
        <v>0</v>
      </c>
      <c r="G41" s="55"/>
      <c r="H41" s="55"/>
      <c r="I41" s="55"/>
      <c r="J41" s="55"/>
      <c r="K41" s="55"/>
      <c r="L41" s="55"/>
      <c r="M41" s="56"/>
      <c r="O41" s="6"/>
    </row>
    <row r="42" spans="1:15" ht="21" customHeight="1" x14ac:dyDescent="0.25">
      <c r="A42" s="53"/>
      <c r="B42" s="106" t="s">
        <v>48</v>
      </c>
      <c r="C42" s="34">
        <f t="shared" si="19"/>
        <v>383</v>
      </c>
      <c r="D42" s="35">
        <f t="shared" si="21"/>
        <v>1.3518760368500935</v>
      </c>
      <c r="E42" s="94">
        <v>305</v>
      </c>
      <c r="F42" s="36">
        <f t="shared" si="27"/>
        <v>78</v>
      </c>
      <c r="G42" s="55">
        <v>5</v>
      </c>
      <c r="H42" s="55"/>
      <c r="I42" s="55"/>
      <c r="J42" s="55">
        <v>7</v>
      </c>
      <c r="K42" s="55">
        <v>34</v>
      </c>
      <c r="L42" s="55">
        <v>20</v>
      </c>
      <c r="M42" s="56">
        <v>12</v>
      </c>
      <c r="O42" s="6"/>
    </row>
    <row r="43" spans="1:15" ht="21" customHeight="1" x14ac:dyDescent="0.25">
      <c r="A43" s="54" t="s">
        <v>49</v>
      </c>
      <c r="B43" s="107"/>
      <c r="C43" s="25">
        <f t="shared" si="19"/>
        <v>3196</v>
      </c>
      <c r="D43" s="30">
        <f t="shared" si="21"/>
        <v>11.280929017683809</v>
      </c>
      <c r="E43" s="25">
        <f>SUM(E44:E48)</f>
        <v>1427</v>
      </c>
      <c r="F43" s="31">
        <f>SUM(G43:M43)</f>
        <v>1769</v>
      </c>
      <c r="G43" s="31">
        <f t="shared" ref="G43:J43" si="28">SUM(G44:G48)</f>
        <v>164</v>
      </c>
      <c r="H43" s="31">
        <f t="shared" si="28"/>
        <v>186</v>
      </c>
      <c r="I43" s="31">
        <f t="shared" si="28"/>
        <v>259</v>
      </c>
      <c r="J43" s="31">
        <f t="shared" si="28"/>
        <v>202</v>
      </c>
      <c r="K43" s="31">
        <f>SUM(K44:K48)</f>
        <v>340</v>
      </c>
      <c r="L43" s="31">
        <f>SUM(L44:L48)</f>
        <v>407</v>
      </c>
      <c r="M43" s="32">
        <f>SUM(M44:M48)</f>
        <v>211</v>
      </c>
      <c r="O43" s="6"/>
    </row>
    <row r="44" spans="1:15" ht="21" customHeight="1" x14ac:dyDescent="0.25">
      <c r="A44" s="53"/>
      <c r="B44" s="106" t="s">
        <v>50</v>
      </c>
      <c r="C44" s="34">
        <f t="shared" si="19"/>
        <v>137</v>
      </c>
      <c r="D44" s="35">
        <f t="shared" si="21"/>
        <v>0.48356923511347993</v>
      </c>
      <c r="E44" s="55">
        <v>137</v>
      </c>
      <c r="F44" s="36">
        <f>SUM(G44:M44)</f>
        <v>0</v>
      </c>
      <c r="G44" s="55"/>
      <c r="H44" s="55"/>
      <c r="I44" s="55"/>
      <c r="J44" s="55"/>
      <c r="K44" s="55"/>
      <c r="L44" s="55"/>
      <c r="M44" s="56"/>
      <c r="O44" s="6"/>
    </row>
    <row r="45" spans="1:15" ht="21" customHeight="1" x14ac:dyDescent="0.25">
      <c r="A45" s="53"/>
      <c r="B45" s="106" t="s">
        <v>51</v>
      </c>
      <c r="C45" s="34">
        <f t="shared" si="19"/>
        <v>1175</v>
      </c>
      <c r="D45" s="35">
        <f t="shared" si="21"/>
        <v>4.1474003741484591</v>
      </c>
      <c r="E45" s="55">
        <v>380</v>
      </c>
      <c r="F45" s="36">
        <f t="shared" ref="F45:F48" si="29">SUM(G45:M45)</f>
        <v>795</v>
      </c>
      <c r="G45" s="55">
        <v>65</v>
      </c>
      <c r="H45" s="55">
        <v>103</v>
      </c>
      <c r="I45" s="55">
        <v>140</v>
      </c>
      <c r="J45" s="55">
        <v>73</v>
      </c>
      <c r="K45" s="55">
        <v>195</v>
      </c>
      <c r="L45" s="55">
        <v>111</v>
      </c>
      <c r="M45" s="56">
        <v>108</v>
      </c>
      <c r="O45" s="6"/>
    </row>
    <row r="46" spans="1:15" ht="21" customHeight="1" x14ac:dyDescent="0.25">
      <c r="A46" s="53"/>
      <c r="B46" s="106" t="s">
        <v>52</v>
      </c>
      <c r="C46" s="34">
        <f t="shared" si="19"/>
        <v>1006</v>
      </c>
      <c r="D46" s="35">
        <f t="shared" si="21"/>
        <v>3.5508806607602978</v>
      </c>
      <c r="E46" s="55">
        <v>672</v>
      </c>
      <c r="F46" s="36">
        <f t="shared" si="29"/>
        <v>334</v>
      </c>
      <c r="G46" s="55"/>
      <c r="H46" s="55"/>
      <c r="I46" s="55"/>
      <c r="J46" s="55">
        <v>111</v>
      </c>
      <c r="K46" s="55">
        <v>6</v>
      </c>
      <c r="L46" s="55">
        <v>217</v>
      </c>
      <c r="M46" s="56"/>
      <c r="O46" s="6"/>
    </row>
    <row r="47" spans="1:15" ht="21" customHeight="1" x14ac:dyDescent="0.25">
      <c r="A47" s="53"/>
      <c r="B47" s="106" t="s">
        <v>53</v>
      </c>
      <c r="C47" s="34">
        <f t="shared" si="19"/>
        <v>348</v>
      </c>
      <c r="D47" s="35">
        <f t="shared" si="21"/>
        <v>1.2283364512371606</v>
      </c>
      <c r="E47" s="55">
        <v>119</v>
      </c>
      <c r="F47" s="36">
        <f t="shared" si="29"/>
        <v>229</v>
      </c>
      <c r="G47" s="55">
        <v>37</v>
      </c>
      <c r="H47" s="55">
        <v>48</v>
      </c>
      <c r="I47" s="55">
        <v>34</v>
      </c>
      <c r="J47" s="55">
        <v>18</v>
      </c>
      <c r="K47" s="55">
        <v>56</v>
      </c>
      <c r="L47" s="55"/>
      <c r="M47" s="56">
        <v>36</v>
      </c>
      <c r="O47" s="6"/>
    </row>
    <row r="48" spans="1:15" ht="21" customHeight="1" x14ac:dyDescent="0.25">
      <c r="A48" s="53"/>
      <c r="B48" s="106" t="s">
        <v>54</v>
      </c>
      <c r="C48" s="34">
        <f t="shared" si="19"/>
        <v>530</v>
      </c>
      <c r="D48" s="35">
        <f t="shared" si="21"/>
        <v>1.8707422964244114</v>
      </c>
      <c r="E48" s="55">
        <v>119</v>
      </c>
      <c r="F48" s="36">
        <f t="shared" si="29"/>
        <v>411</v>
      </c>
      <c r="G48" s="55">
        <v>62</v>
      </c>
      <c r="H48" s="55">
        <v>35</v>
      </c>
      <c r="I48" s="55">
        <v>85</v>
      </c>
      <c r="J48" s="55"/>
      <c r="K48" s="55">
        <v>83</v>
      </c>
      <c r="L48" s="55">
        <v>79</v>
      </c>
      <c r="M48" s="56">
        <v>67</v>
      </c>
      <c r="O48" s="6"/>
    </row>
    <row r="49" spans="1:25" customFormat="1" ht="21" customHeight="1" x14ac:dyDescent="0.25">
      <c r="C49" s="89"/>
      <c r="D49" s="89"/>
      <c r="E49" s="89"/>
      <c r="G49" s="89"/>
      <c r="H49" s="89"/>
      <c r="I49" s="89"/>
      <c r="J49" s="89"/>
      <c r="K49" s="89"/>
      <c r="L49" s="89"/>
    </row>
    <row r="50" spans="1:25" ht="21" customHeight="1" x14ac:dyDescent="0.25">
      <c r="A50" s="50" t="s">
        <v>55</v>
      </c>
      <c r="B50" s="51"/>
      <c r="C50" s="19">
        <f t="shared" ref="C50:C67" si="30">E50+F50</f>
        <v>3152</v>
      </c>
      <c r="D50" s="20">
        <f t="shared" ref="D50:D67" si="31">+C50/$C$8*100</f>
        <v>11.125622110056122</v>
      </c>
      <c r="E50" s="21">
        <f>E51+E53+E61+E64+E68</f>
        <v>1902</v>
      </c>
      <c r="F50" s="21">
        <f>SUM(G50:M50)</f>
        <v>1250</v>
      </c>
      <c r="G50" s="21">
        <f>G51+G53+G61+G64+G68</f>
        <v>239</v>
      </c>
      <c r="H50" s="21">
        <f>H51+H53+H61+H64+H68</f>
        <v>78</v>
      </c>
      <c r="I50" s="21">
        <f>I51+I53+I61+I64+I68</f>
        <v>98</v>
      </c>
      <c r="J50" s="21">
        <f>J51+J53+J61+J64</f>
        <v>95</v>
      </c>
      <c r="K50" s="21">
        <f>K51+K53+K61+K64+K68</f>
        <v>432</v>
      </c>
      <c r="L50" s="21">
        <f>L51+L53+L61+L64</f>
        <v>170</v>
      </c>
      <c r="M50" s="22">
        <f>M51+M53+M61+M64</f>
        <v>138</v>
      </c>
      <c r="N50" s="5"/>
      <c r="O50" s="6"/>
    </row>
    <row r="51" spans="1:25" ht="21" customHeight="1" x14ac:dyDescent="0.25">
      <c r="A51" s="28" t="s">
        <v>34</v>
      </c>
      <c r="B51" s="29"/>
      <c r="C51" s="31">
        <f t="shared" si="30"/>
        <v>57</v>
      </c>
      <c r="D51" s="30">
        <f>+C51/$C$8*100</f>
        <v>0.20119303942677633</v>
      </c>
      <c r="E51" s="57">
        <f t="shared" ref="E51:M51" si="32">E52</f>
        <v>45</v>
      </c>
      <c r="F51" s="31">
        <f>F52</f>
        <v>12</v>
      </c>
      <c r="G51" s="57">
        <f t="shared" si="32"/>
        <v>0</v>
      </c>
      <c r="H51" s="57">
        <f t="shared" si="32"/>
        <v>0</v>
      </c>
      <c r="I51" s="57">
        <f t="shared" si="32"/>
        <v>0</v>
      </c>
      <c r="J51" s="57">
        <f t="shared" si="32"/>
        <v>0</v>
      </c>
      <c r="K51" s="57">
        <f t="shared" si="32"/>
        <v>12</v>
      </c>
      <c r="L51" s="57">
        <f t="shared" si="32"/>
        <v>0</v>
      </c>
      <c r="M51" s="58">
        <f t="shared" si="32"/>
        <v>0</v>
      </c>
      <c r="N51" s="5"/>
      <c r="O51" s="6"/>
    </row>
    <row r="52" spans="1:25" ht="21" customHeight="1" x14ac:dyDescent="0.25">
      <c r="A52" s="33"/>
      <c r="B52" s="53" t="s">
        <v>56</v>
      </c>
      <c r="C52" s="36">
        <f t="shared" si="30"/>
        <v>57</v>
      </c>
      <c r="D52" s="35">
        <f>+C52/$C$8*100</f>
        <v>0.20119303942677633</v>
      </c>
      <c r="E52" s="55">
        <v>45</v>
      </c>
      <c r="F52" s="36">
        <f>SUM(G52:M52)</f>
        <v>12</v>
      </c>
      <c r="G52" s="55"/>
      <c r="H52" s="90"/>
      <c r="I52" s="90"/>
      <c r="J52" s="90"/>
      <c r="K52" s="90">
        <v>12</v>
      </c>
      <c r="L52" s="90"/>
      <c r="M52" s="91"/>
      <c r="N52" s="8"/>
      <c r="O52" s="6"/>
    </row>
    <row r="53" spans="1:25" ht="21" customHeight="1" x14ac:dyDescent="0.25">
      <c r="A53" s="54" t="s">
        <v>27</v>
      </c>
      <c r="B53" s="9"/>
      <c r="C53" s="31">
        <f t="shared" si="30"/>
        <v>2019</v>
      </c>
      <c r="D53" s="30">
        <f t="shared" si="31"/>
        <v>7.1264692386431818</v>
      </c>
      <c r="E53" s="31">
        <f>SUM(E54:E60)</f>
        <v>1403</v>
      </c>
      <c r="F53" s="31">
        <f>SUM(G53:M53)</f>
        <v>616</v>
      </c>
      <c r="G53" s="31">
        <f t="shared" ref="G53:H53" si="33">SUM(G54:G60)</f>
        <v>174</v>
      </c>
      <c r="H53" s="31">
        <f t="shared" si="33"/>
        <v>0</v>
      </c>
      <c r="I53" s="31">
        <f>SUM(I54:I60)</f>
        <v>0</v>
      </c>
      <c r="J53" s="31">
        <f t="shared" ref="J53:M53" si="34">SUM(J54:J60)</f>
        <v>36</v>
      </c>
      <c r="K53" s="31">
        <f t="shared" si="34"/>
        <v>248</v>
      </c>
      <c r="L53" s="31">
        <f t="shared" si="34"/>
        <v>78</v>
      </c>
      <c r="M53" s="32">
        <f t="shared" si="34"/>
        <v>80</v>
      </c>
      <c r="N53" s="5"/>
      <c r="O53" s="6"/>
    </row>
    <row r="54" spans="1:25" ht="21" customHeight="1" x14ac:dyDescent="0.25">
      <c r="A54" s="53"/>
      <c r="B54" s="53" t="s">
        <v>57</v>
      </c>
      <c r="C54" s="34">
        <f t="shared" si="30"/>
        <v>8</v>
      </c>
      <c r="D54" s="35">
        <f t="shared" si="31"/>
        <v>2.8237619568670359E-2</v>
      </c>
      <c r="E54" s="55">
        <v>8</v>
      </c>
      <c r="F54" s="36">
        <f>SUM(G54:M54)</f>
        <v>0</v>
      </c>
      <c r="G54" s="55"/>
      <c r="H54" s="55"/>
      <c r="I54" s="55"/>
      <c r="J54" s="55"/>
      <c r="K54" s="55"/>
      <c r="L54" s="55"/>
      <c r="M54" s="56"/>
      <c r="O54" s="6"/>
    </row>
    <row r="55" spans="1:25" s="9" customFormat="1" ht="21" customHeight="1" x14ac:dyDescent="0.25">
      <c r="A55" s="53"/>
      <c r="B55" s="53" t="s">
        <v>58</v>
      </c>
      <c r="C55" s="34">
        <f t="shared" si="30"/>
        <v>274</v>
      </c>
      <c r="D55" s="35">
        <f t="shared" si="31"/>
        <v>0.96713847022695987</v>
      </c>
      <c r="E55" s="55">
        <v>185</v>
      </c>
      <c r="F55" s="36">
        <f t="shared" ref="F55:F60" si="35">SUM(G55:M55)</f>
        <v>89</v>
      </c>
      <c r="G55" s="55"/>
      <c r="H55" s="55"/>
      <c r="I55" s="55"/>
      <c r="J55" s="55">
        <v>36</v>
      </c>
      <c r="K55" s="55">
        <v>51</v>
      </c>
      <c r="L55" s="55">
        <v>2</v>
      </c>
      <c r="M55" s="56"/>
      <c r="N55" s="3"/>
      <c r="O55" s="6"/>
    </row>
    <row r="56" spans="1:25" s="9" customFormat="1" ht="21" customHeight="1" x14ac:dyDescent="0.25">
      <c r="A56" s="53"/>
      <c r="B56" s="53" t="s">
        <v>59</v>
      </c>
      <c r="C56" s="34">
        <f t="shared" si="30"/>
        <v>251</v>
      </c>
      <c r="D56" s="35">
        <f t="shared" si="31"/>
        <v>0.88595531396703264</v>
      </c>
      <c r="E56" s="55">
        <v>215</v>
      </c>
      <c r="F56" s="36">
        <f t="shared" si="35"/>
        <v>36</v>
      </c>
      <c r="G56" s="55"/>
      <c r="H56" s="55"/>
      <c r="I56" s="55"/>
      <c r="J56" s="55"/>
      <c r="K56" s="55">
        <v>3</v>
      </c>
      <c r="L56" s="55">
        <v>11</v>
      </c>
      <c r="M56" s="56">
        <v>22</v>
      </c>
      <c r="N56" s="3"/>
      <c r="O56" s="6"/>
    </row>
    <row r="57" spans="1:25" s="9" customFormat="1" ht="21" customHeight="1" x14ac:dyDescent="0.25">
      <c r="A57" s="53"/>
      <c r="B57" s="53" t="s">
        <v>60</v>
      </c>
      <c r="C57" s="34">
        <f t="shared" si="30"/>
        <v>1299</v>
      </c>
      <c r="D57" s="35">
        <f t="shared" si="31"/>
        <v>4.5850834774628497</v>
      </c>
      <c r="E57" s="55">
        <v>839</v>
      </c>
      <c r="F57" s="36">
        <f t="shared" si="35"/>
        <v>460</v>
      </c>
      <c r="G57" s="55">
        <v>162</v>
      </c>
      <c r="H57" s="55"/>
      <c r="I57" s="55"/>
      <c r="J57" s="55"/>
      <c r="K57" s="55">
        <v>194</v>
      </c>
      <c r="L57" s="55">
        <v>55</v>
      </c>
      <c r="M57" s="56">
        <v>49</v>
      </c>
      <c r="N57" s="3"/>
      <c r="O57" s="6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9" customFormat="1" ht="21" customHeight="1" x14ac:dyDescent="0.25">
      <c r="A58" s="53"/>
      <c r="B58" s="53" t="s">
        <v>61</v>
      </c>
      <c r="C58" s="34">
        <f t="shared" si="30"/>
        <v>4</v>
      </c>
      <c r="D58" s="35">
        <f t="shared" si="31"/>
        <v>1.411880978433518E-2</v>
      </c>
      <c r="E58" s="55">
        <v>4</v>
      </c>
      <c r="F58" s="36">
        <f t="shared" si="35"/>
        <v>0</v>
      </c>
      <c r="G58" s="55"/>
      <c r="H58" s="55"/>
      <c r="I58" s="55"/>
      <c r="J58" s="55"/>
      <c r="K58" s="55"/>
      <c r="L58" s="55"/>
      <c r="M58" s="56"/>
      <c r="N58" s="3"/>
      <c r="O58" s="6"/>
    </row>
    <row r="59" spans="1:25" ht="21" customHeight="1" x14ac:dyDescent="0.25">
      <c r="A59" s="53"/>
      <c r="B59" s="53" t="s">
        <v>62</v>
      </c>
      <c r="C59" s="34">
        <f t="shared" si="30"/>
        <v>177</v>
      </c>
      <c r="D59" s="35">
        <f t="shared" si="31"/>
        <v>0.62475733295683178</v>
      </c>
      <c r="E59" s="55">
        <v>146</v>
      </c>
      <c r="F59" s="36">
        <f t="shared" si="35"/>
        <v>31</v>
      </c>
      <c r="G59" s="55">
        <v>12</v>
      </c>
      <c r="H59" s="55"/>
      <c r="I59" s="55"/>
      <c r="J59" s="55"/>
      <c r="K59" s="55"/>
      <c r="L59" s="55">
        <v>10</v>
      </c>
      <c r="M59" s="56">
        <v>9</v>
      </c>
      <c r="O59" s="6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21" customHeight="1" x14ac:dyDescent="0.25">
      <c r="A60" s="53"/>
      <c r="B60" s="53" t="s">
        <v>63</v>
      </c>
      <c r="C60" s="34">
        <f t="shared" si="30"/>
        <v>6</v>
      </c>
      <c r="D60" s="35">
        <f t="shared" si="31"/>
        <v>2.1178214676502771E-2</v>
      </c>
      <c r="E60" s="55">
        <v>6</v>
      </c>
      <c r="F60" s="36">
        <f t="shared" si="35"/>
        <v>0</v>
      </c>
      <c r="G60" s="55"/>
      <c r="H60" s="55"/>
      <c r="I60" s="55"/>
      <c r="J60" s="55"/>
      <c r="K60" s="55"/>
      <c r="L60" s="55"/>
      <c r="M60" s="56"/>
      <c r="O60" s="6"/>
    </row>
    <row r="61" spans="1:25" ht="21" customHeight="1" x14ac:dyDescent="0.25">
      <c r="A61" s="54" t="s">
        <v>49</v>
      </c>
      <c r="B61" s="9"/>
      <c r="C61" s="25">
        <f t="shared" si="30"/>
        <v>165</v>
      </c>
      <c r="D61" s="30">
        <f t="shared" si="31"/>
        <v>0.58240090360382613</v>
      </c>
      <c r="E61" s="31">
        <f>SUM(E62:E63)</f>
        <v>37</v>
      </c>
      <c r="F61" s="31">
        <f>SUM(G61:M61)</f>
        <v>128</v>
      </c>
      <c r="G61" s="31">
        <f t="shared" ref="G61:M61" si="36">SUM(G62:G63)</f>
        <v>24</v>
      </c>
      <c r="H61" s="31">
        <f t="shared" si="36"/>
        <v>12</v>
      </c>
      <c r="I61" s="31">
        <f t="shared" si="36"/>
        <v>17</v>
      </c>
      <c r="J61" s="31">
        <f t="shared" si="36"/>
        <v>15</v>
      </c>
      <c r="K61" s="31">
        <f t="shared" si="36"/>
        <v>28</v>
      </c>
      <c r="L61" s="32">
        <f t="shared" si="36"/>
        <v>26</v>
      </c>
      <c r="M61" s="92">
        <f t="shared" si="36"/>
        <v>6</v>
      </c>
      <c r="O61" s="6"/>
    </row>
    <row r="62" spans="1:25" ht="21" customHeight="1" x14ac:dyDescent="0.25">
      <c r="A62" s="53"/>
      <c r="B62" s="53" t="s">
        <v>64</v>
      </c>
      <c r="C62" s="34">
        <f t="shared" si="30"/>
        <v>11</v>
      </c>
      <c r="D62" s="35">
        <f t="shared" si="31"/>
        <v>3.8826726906921745E-2</v>
      </c>
      <c r="E62" s="55">
        <v>6</v>
      </c>
      <c r="F62" s="36">
        <f>SUM(G62:M62)</f>
        <v>5</v>
      </c>
      <c r="G62" s="55"/>
      <c r="H62" s="55"/>
      <c r="I62" s="55"/>
      <c r="J62" s="55"/>
      <c r="K62" s="55"/>
      <c r="L62" s="55">
        <v>5</v>
      </c>
      <c r="M62" s="56"/>
      <c r="O62" s="6"/>
    </row>
    <row r="63" spans="1:25" ht="21" customHeight="1" x14ac:dyDescent="0.25">
      <c r="A63" s="53"/>
      <c r="B63" s="53" t="s">
        <v>65</v>
      </c>
      <c r="C63" s="34">
        <f t="shared" si="30"/>
        <v>154</v>
      </c>
      <c r="D63" s="35">
        <f t="shared" si="31"/>
        <v>0.54357417669690444</v>
      </c>
      <c r="E63" s="55">
        <v>31</v>
      </c>
      <c r="F63" s="36">
        <f>SUM(G63:M63)</f>
        <v>123</v>
      </c>
      <c r="G63" s="55">
        <v>24</v>
      </c>
      <c r="H63" s="55">
        <v>12</v>
      </c>
      <c r="I63" s="55">
        <v>17</v>
      </c>
      <c r="J63" s="55">
        <v>15</v>
      </c>
      <c r="K63" s="55">
        <v>28</v>
      </c>
      <c r="L63" s="55">
        <v>21</v>
      </c>
      <c r="M63" s="56">
        <v>6</v>
      </c>
      <c r="O63" s="6"/>
    </row>
    <row r="64" spans="1:25" ht="21" customHeight="1" x14ac:dyDescent="0.25">
      <c r="A64" s="54" t="s">
        <v>66</v>
      </c>
      <c r="B64" s="9"/>
      <c r="C64" s="25">
        <f t="shared" si="30"/>
        <v>911</v>
      </c>
      <c r="D64" s="30">
        <f>+C64/$C$8*100</f>
        <v>3.2155589283823374</v>
      </c>
      <c r="E64" s="31">
        <f>SUM(E65:E67)</f>
        <v>417</v>
      </c>
      <c r="F64" s="31">
        <f>SUM(G64:M64)</f>
        <v>494</v>
      </c>
      <c r="G64" s="31">
        <f>SUM(G65:G67)</f>
        <v>41</v>
      </c>
      <c r="H64" s="31">
        <f t="shared" ref="H64:M64" si="37">SUM(H65:H67)</f>
        <v>66</v>
      </c>
      <c r="I64" s="31">
        <f t="shared" si="37"/>
        <v>81</v>
      </c>
      <c r="J64" s="31">
        <f t="shared" si="37"/>
        <v>44</v>
      </c>
      <c r="K64" s="31">
        <f t="shared" si="37"/>
        <v>144</v>
      </c>
      <c r="L64" s="31">
        <f t="shared" si="37"/>
        <v>66</v>
      </c>
      <c r="M64" s="32">
        <f t="shared" si="37"/>
        <v>52</v>
      </c>
      <c r="O64" s="6"/>
    </row>
    <row r="65" spans="1:16" ht="21" customHeight="1" x14ac:dyDescent="0.25">
      <c r="A65" s="53"/>
      <c r="B65" s="53" t="s">
        <v>67</v>
      </c>
      <c r="C65" s="34">
        <f t="shared" si="30"/>
        <v>221</v>
      </c>
      <c r="D65" s="35">
        <f t="shared" si="31"/>
        <v>0.78006424058451873</v>
      </c>
      <c r="E65" s="55">
        <v>184</v>
      </c>
      <c r="F65" s="36">
        <f>SUM(G65:M65)</f>
        <v>37</v>
      </c>
      <c r="G65" s="55"/>
      <c r="H65" s="55"/>
      <c r="I65" s="55"/>
      <c r="J65" s="55"/>
      <c r="K65" s="55">
        <v>37</v>
      </c>
      <c r="L65" s="55"/>
      <c r="M65" s="56"/>
      <c r="O65" s="6"/>
    </row>
    <row r="66" spans="1:16" ht="21" customHeight="1" x14ac:dyDescent="0.25">
      <c r="A66" s="53"/>
      <c r="B66" s="53" t="s">
        <v>68</v>
      </c>
      <c r="C66" s="34">
        <f t="shared" si="30"/>
        <v>651</v>
      </c>
      <c r="D66" s="35">
        <f t="shared" si="31"/>
        <v>2.2978362924005507</v>
      </c>
      <c r="E66" s="55">
        <v>194</v>
      </c>
      <c r="F66" s="36">
        <f t="shared" ref="F66:F67" si="38">SUM(G66:M66)</f>
        <v>457</v>
      </c>
      <c r="G66" s="55">
        <v>41</v>
      </c>
      <c r="H66" s="55">
        <v>66</v>
      </c>
      <c r="I66" s="55">
        <v>81</v>
      </c>
      <c r="J66" s="55">
        <v>44</v>
      </c>
      <c r="K66" s="55">
        <v>107</v>
      </c>
      <c r="L66" s="55">
        <v>66</v>
      </c>
      <c r="M66" s="56">
        <v>52</v>
      </c>
      <c r="O66" s="6"/>
    </row>
    <row r="67" spans="1:16" ht="21" customHeight="1" x14ac:dyDescent="0.25">
      <c r="A67" s="53"/>
      <c r="B67" s="53" t="s">
        <v>69</v>
      </c>
      <c r="C67" s="34">
        <f t="shared" si="30"/>
        <v>39</v>
      </c>
      <c r="D67" s="35">
        <f t="shared" si="31"/>
        <v>0.13765839539726801</v>
      </c>
      <c r="E67" s="55">
        <v>39</v>
      </c>
      <c r="F67" s="36">
        <f t="shared" si="38"/>
        <v>0</v>
      </c>
      <c r="G67" s="55"/>
      <c r="H67" s="55"/>
      <c r="I67" s="55"/>
      <c r="J67" s="55"/>
      <c r="K67" s="55"/>
      <c r="L67" s="55"/>
      <c r="M67" s="56"/>
      <c r="O67" s="6"/>
    </row>
    <row r="68" spans="1:16" ht="21" customHeight="1" x14ac:dyDescent="0.25">
      <c r="A68" s="54"/>
      <c r="B68" s="53"/>
      <c r="C68" s="59"/>
      <c r="D68" s="14"/>
      <c r="E68" s="60"/>
      <c r="F68" s="15"/>
      <c r="G68" s="60"/>
      <c r="H68" s="60"/>
      <c r="I68" s="60"/>
      <c r="J68" s="60"/>
      <c r="K68" s="60"/>
      <c r="L68" s="60"/>
      <c r="M68" s="60"/>
      <c r="O68" s="6"/>
    </row>
    <row r="69" spans="1:16" s="1" customFormat="1" ht="18" customHeight="1" x14ac:dyDescent="0.25">
      <c r="A69" s="98" t="str">
        <f>A1</f>
        <v>MATRÍCULA TOTAL POR SEDE, SEGÚN FACULTAD Y CARRERA/PROGRAMA: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</row>
    <row r="70" spans="1:16" s="1" customFormat="1" ht="18" customHeight="1" x14ac:dyDescent="0.25">
      <c r="A70" s="98" t="s">
        <v>70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</row>
    <row r="71" spans="1:16" s="1" customFormat="1" ht="13.5" customHeight="1" x14ac:dyDescent="0.25">
      <c r="A71" s="17"/>
      <c r="B71" s="17"/>
      <c r="E71" s="18"/>
      <c r="G71" s="17"/>
      <c r="H71" s="17"/>
      <c r="I71" s="61"/>
      <c r="J71" s="61"/>
      <c r="K71" s="61"/>
      <c r="L71" s="61"/>
      <c r="M71" s="61"/>
    </row>
    <row r="72" spans="1:16" s="1" customFormat="1" ht="21" customHeight="1" x14ac:dyDescent="0.25">
      <c r="A72" s="108" t="s">
        <v>1</v>
      </c>
      <c r="B72" s="109"/>
      <c r="C72" s="100" t="s">
        <v>2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2"/>
    </row>
    <row r="73" spans="1:16" s="1" customFormat="1" ht="21" customHeight="1" x14ac:dyDescent="0.25">
      <c r="A73" s="110"/>
      <c r="B73" s="111"/>
      <c r="C73" s="100" t="s">
        <v>3</v>
      </c>
      <c r="D73" s="102"/>
      <c r="E73" s="103" t="s">
        <v>4</v>
      </c>
      <c r="F73" s="100" t="s">
        <v>5</v>
      </c>
      <c r="G73" s="101"/>
      <c r="H73" s="101"/>
      <c r="I73" s="101"/>
      <c r="J73" s="101"/>
      <c r="K73" s="101"/>
      <c r="L73" s="101"/>
      <c r="M73" s="102"/>
    </row>
    <row r="74" spans="1:16" s="1" customFormat="1" ht="34.5" x14ac:dyDescent="0.25">
      <c r="A74" s="112"/>
      <c r="B74" s="113"/>
      <c r="C74" s="104" t="s">
        <v>6</v>
      </c>
      <c r="D74" s="104" t="s">
        <v>7</v>
      </c>
      <c r="E74" s="105"/>
      <c r="F74" s="104" t="s">
        <v>8</v>
      </c>
      <c r="G74" s="104" t="s">
        <v>9</v>
      </c>
      <c r="H74" s="104" t="s">
        <v>10</v>
      </c>
      <c r="I74" s="104" t="s">
        <v>11</v>
      </c>
      <c r="J74" s="104" t="s">
        <v>12</v>
      </c>
      <c r="K74" s="104" t="s">
        <v>13</v>
      </c>
      <c r="L74" s="104" t="s">
        <v>14</v>
      </c>
      <c r="M74" s="104" t="s">
        <v>15</v>
      </c>
    </row>
    <row r="75" spans="1:16" ht="12.75" customHeight="1" x14ac:dyDescent="0.25">
      <c r="A75" s="62"/>
      <c r="B75" s="6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62"/>
      <c r="O75" s="6"/>
    </row>
    <row r="76" spans="1:16" ht="21" customHeight="1" x14ac:dyDescent="0.25">
      <c r="A76" s="28" t="s">
        <v>71</v>
      </c>
      <c r="B76" s="29"/>
      <c r="C76" s="63">
        <f t="shared" ref="C76:C100" si="39">E76+F76</f>
        <v>6585</v>
      </c>
      <c r="D76" s="64">
        <f t="shared" ref="D76:D100" si="40">+C76/$C$8*100</f>
        <v>23.243090607461792</v>
      </c>
      <c r="E76" s="63">
        <f>E77+E79+E87+E90+E95</f>
        <v>4450</v>
      </c>
      <c r="F76" s="63">
        <f>SUM(G76:M76)</f>
        <v>2135</v>
      </c>
      <c r="G76" s="63">
        <f t="shared" ref="G76:M76" si="41">G79+G87+G90+G95</f>
        <v>249</v>
      </c>
      <c r="H76" s="63">
        <f t="shared" si="41"/>
        <v>30</v>
      </c>
      <c r="I76" s="63">
        <f t="shared" si="41"/>
        <v>297</v>
      </c>
      <c r="J76" s="63">
        <f t="shared" si="41"/>
        <v>191</v>
      </c>
      <c r="K76" s="63">
        <f t="shared" si="41"/>
        <v>529</v>
      </c>
      <c r="L76" s="63">
        <f t="shared" si="41"/>
        <v>528</v>
      </c>
      <c r="M76" s="65">
        <f t="shared" si="41"/>
        <v>311</v>
      </c>
      <c r="N76" s="5"/>
      <c r="O76" s="6"/>
    </row>
    <row r="77" spans="1:16" ht="21" customHeight="1" x14ac:dyDescent="0.25">
      <c r="A77" s="28" t="s">
        <v>72</v>
      </c>
      <c r="B77" s="29"/>
      <c r="C77" s="25">
        <f t="shared" si="39"/>
        <v>15</v>
      </c>
      <c r="D77" s="30">
        <f>+C77/$C$8*100</f>
        <v>5.2945536691256928E-2</v>
      </c>
      <c r="E77" s="31">
        <f>E78</f>
        <v>15</v>
      </c>
      <c r="F77" s="31">
        <f t="shared" ref="F77:F81" si="42">SUM(G77:M77)</f>
        <v>0</v>
      </c>
      <c r="G77" s="31">
        <f t="shared" ref="G77:M77" si="43">G78</f>
        <v>0</v>
      </c>
      <c r="H77" s="31">
        <f t="shared" si="43"/>
        <v>0</v>
      </c>
      <c r="I77" s="31">
        <f t="shared" si="43"/>
        <v>0</v>
      </c>
      <c r="J77" s="31">
        <f t="shared" si="43"/>
        <v>0</v>
      </c>
      <c r="K77" s="31">
        <f t="shared" si="43"/>
        <v>0</v>
      </c>
      <c r="L77" s="31">
        <f t="shared" si="43"/>
        <v>0</v>
      </c>
      <c r="M77" s="32">
        <f t="shared" si="43"/>
        <v>0</v>
      </c>
      <c r="N77" s="5"/>
      <c r="O77" s="6"/>
    </row>
    <row r="78" spans="1:16" ht="21" customHeight="1" x14ac:dyDescent="0.25">
      <c r="A78" s="28"/>
      <c r="B78" s="3" t="s">
        <v>73</v>
      </c>
      <c r="C78" s="34">
        <f t="shared" si="39"/>
        <v>15</v>
      </c>
      <c r="D78" s="35">
        <f t="shared" ref="D78" si="44">+C78/$C$8*100</f>
        <v>5.2945536691256928E-2</v>
      </c>
      <c r="E78" s="82">
        <v>15</v>
      </c>
      <c r="F78" s="34">
        <f t="shared" si="42"/>
        <v>0</v>
      </c>
      <c r="G78" s="63"/>
      <c r="H78" s="63"/>
      <c r="I78" s="63"/>
      <c r="J78" s="63"/>
      <c r="K78" s="63"/>
      <c r="L78" s="63"/>
      <c r="M78" s="65"/>
      <c r="N78" s="5"/>
      <c r="O78" s="6"/>
    </row>
    <row r="79" spans="1:16" s="9" customFormat="1" ht="21" customHeight="1" x14ac:dyDescent="0.25">
      <c r="A79" s="28" t="s">
        <v>34</v>
      </c>
      <c r="B79" s="29"/>
      <c r="C79" s="25">
        <f t="shared" si="39"/>
        <v>400</v>
      </c>
      <c r="D79" s="30">
        <f>+C79/$C$8*100</f>
        <v>1.4118809784335182</v>
      </c>
      <c r="E79" s="25">
        <f>SUM(E80:E86)</f>
        <v>239</v>
      </c>
      <c r="F79" s="25">
        <f>SUM(G79:M79)</f>
        <v>161</v>
      </c>
      <c r="G79" s="25">
        <f>SUM(G80:G86)</f>
        <v>22</v>
      </c>
      <c r="H79" s="25">
        <f t="shared" ref="H79:M79" si="45">SUM(H80:H86)</f>
        <v>1</v>
      </c>
      <c r="I79" s="25">
        <f t="shared" si="45"/>
        <v>0</v>
      </c>
      <c r="J79" s="25">
        <f t="shared" si="45"/>
        <v>28</v>
      </c>
      <c r="K79" s="25">
        <f t="shared" si="45"/>
        <v>50</v>
      </c>
      <c r="L79" s="25">
        <f t="shared" si="45"/>
        <v>12</v>
      </c>
      <c r="M79" s="27">
        <f t="shared" si="45"/>
        <v>48</v>
      </c>
      <c r="N79" s="5"/>
      <c r="P79" s="10">
        <f>N79+N87</f>
        <v>0</v>
      </c>
    </row>
    <row r="80" spans="1:16" s="9" customFormat="1" ht="21" customHeight="1" x14ac:dyDescent="0.25">
      <c r="A80" s="28"/>
      <c r="B80" s="16" t="s">
        <v>74</v>
      </c>
      <c r="C80" s="34">
        <f t="shared" si="39"/>
        <v>11</v>
      </c>
      <c r="D80" s="35">
        <f>+C80/$C$8*100</f>
        <v>3.8826726906921745E-2</v>
      </c>
      <c r="E80" s="59">
        <v>11</v>
      </c>
      <c r="F80" s="34">
        <f t="shared" si="42"/>
        <v>0</v>
      </c>
      <c r="G80" s="25"/>
      <c r="H80" s="25"/>
      <c r="I80" s="25"/>
      <c r="J80" s="25"/>
      <c r="K80" s="25"/>
      <c r="L80" s="25"/>
      <c r="M80" s="27"/>
      <c r="N80" s="5"/>
      <c r="P80" s="10"/>
    </row>
    <row r="81" spans="1:15" ht="21" customHeight="1" x14ac:dyDescent="0.25">
      <c r="A81" s="53"/>
      <c r="B81" s="53" t="s">
        <v>75</v>
      </c>
      <c r="C81" s="34">
        <f t="shared" si="39"/>
        <v>55</v>
      </c>
      <c r="D81" s="35">
        <f t="shared" si="40"/>
        <v>0.19413363453460875</v>
      </c>
      <c r="E81" s="60">
        <v>30</v>
      </c>
      <c r="F81" s="34">
        <f t="shared" si="42"/>
        <v>25</v>
      </c>
      <c r="G81" s="55"/>
      <c r="H81" s="55"/>
      <c r="I81" s="55"/>
      <c r="J81" s="55"/>
      <c r="K81" s="55">
        <v>25</v>
      </c>
      <c r="L81" s="55"/>
      <c r="M81" s="56"/>
      <c r="O81" s="6"/>
    </row>
    <row r="82" spans="1:15" ht="21" customHeight="1" x14ac:dyDescent="0.25">
      <c r="A82" s="53"/>
      <c r="B82" s="53" t="s">
        <v>76</v>
      </c>
      <c r="C82" s="34">
        <f t="shared" si="39"/>
        <v>14</v>
      </c>
      <c r="D82" s="35">
        <f t="shared" si="40"/>
        <v>4.9415834245173131E-2</v>
      </c>
      <c r="E82" s="60">
        <v>13</v>
      </c>
      <c r="F82" s="34">
        <f t="shared" ref="F82:F86" si="46">SUM(G82:M82)</f>
        <v>1</v>
      </c>
      <c r="G82" s="55"/>
      <c r="H82" s="93">
        <v>1</v>
      </c>
      <c r="I82" s="55"/>
      <c r="J82" s="55"/>
      <c r="K82" s="55"/>
      <c r="L82" s="55"/>
      <c r="M82" s="56"/>
      <c r="O82" s="6"/>
    </row>
    <row r="83" spans="1:15" ht="21" customHeight="1" x14ac:dyDescent="0.25">
      <c r="A83" s="53"/>
      <c r="B83" s="53" t="s">
        <v>77</v>
      </c>
      <c r="C83" s="34">
        <f t="shared" si="39"/>
        <v>22</v>
      </c>
      <c r="D83" s="35">
        <f t="shared" si="40"/>
        <v>7.765345381384349E-2</v>
      </c>
      <c r="E83" s="60">
        <v>22</v>
      </c>
      <c r="F83" s="34">
        <f t="shared" si="46"/>
        <v>0</v>
      </c>
      <c r="G83" s="55"/>
      <c r="H83" s="55"/>
      <c r="I83" s="55"/>
      <c r="J83" s="55"/>
      <c r="K83" s="55"/>
      <c r="L83" s="55"/>
      <c r="M83" s="56"/>
      <c r="O83" s="6"/>
    </row>
    <row r="84" spans="1:15" ht="21" customHeight="1" x14ac:dyDescent="0.25">
      <c r="A84" s="53"/>
      <c r="B84" s="53" t="s">
        <v>78</v>
      </c>
      <c r="C84" s="34">
        <f t="shared" si="39"/>
        <v>52</v>
      </c>
      <c r="D84" s="35">
        <f t="shared" si="40"/>
        <v>0.18354452719635733</v>
      </c>
      <c r="E84" s="60">
        <v>43</v>
      </c>
      <c r="F84" s="34">
        <f t="shared" si="46"/>
        <v>9</v>
      </c>
      <c r="G84" s="55"/>
      <c r="H84" s="55"/>
      <c r="I84" s="55"/>
      <c r="J84" s="55"/>
      <c r="K84" s="55">
        <v>9</v>
      </c>
      <c r="L84" s="55"/>
      <c r="M84" s="56"/>
      <c r="O84" s="6"/>
    </row>
    <row r="85" spans="1:15" ht="21" customHeight="1" x14ac:dyDescent="0.25">
      <c r="A85" s="53"/>
      <c r="B85" s="53" t="s">
        <v>79</v>
      </c>
      <c r="C85" s="34">
        <f t="shared" si="39"/>
        <v>229</v>
      </c>
      <c r="D85" s="35">
        <f t="shared" si="40"/>
        <v>0.80830186015318906</v>
      </c>
      <c r="E85" s="60">
        <v>103</v>
      </c>
      <c r="F85" s="34">
        <f t="shared" si="46"/>
        <v>126</v>
      </c>
      <c r="G85" s="55">
        <v>22</v>
      </c>
      <c r="H85" s="55"/>
      <c r="I85" s="55"/>
      <c r="J85" s="55">
        <v>28</v>
      </c>
      <c r="K85" s="55">
        <v>16</v>
      </c>
      <c r="L85" s="55">
        <v>12</v>
      </c>
      <c r="M85" s="56">
        <v>48</v>
      </c>
      <c r="O85" s="6"/>
    </row>
    <row r="86" spans="1:15" ht="21" customHeight="1" x14ac:dyDescent="0.25">
      <c r="A86" s="53"/>
      <c r="B86" s="53" t="s">
        <v>80</v>
      </c>
      <c r="C86" s="34">
        <f t="shared" si="39"/>
        <v>17</v>
      </c>
      <c r="D86" s="35">
        <f t="shared" si="40"/>
        <v>6.0004941583424516E-2</v>
      </c>
      <c r="E86" s="60">
        <v>17</v>
      </c>
      <c r="F86" s="34">
        <f t="shared" si="46"/>
        <v>0</v>
      </c>
      <c r="G86" s="55"/>
      <c r="H86" s="55"/>
      <c r="I86" s="55"/>
      <c r="J86" s="55"/>
      <c r="K86" s="55"/>
      <c r="L86" s="55"/>
      <c r="M86" s="56"/>
      <c r="O86" s="6"/>
    </row>
    <row r="87" spans="1:15" s="9" customFormat="1" ht="21" customHeight="1" x14ac:dyDescent="0.25">
      <c r="A87" s="54" t="s">
        <v>81</v>
      </c>
      <c r="C87" s="25">
        <f t="shared" si="39"/>
        <v>159</v>
      </c>
      <c r="D87" s="30">
        <f t="shared" si="40"/>
        <v>0.56122268892732341</v>
      </c>
      <c r="E87" s="25">
        <f>SUM(E88:E89)</f>
        <v>137</v>
      </c>
      <c r="F87" s="25">
        <f>SUM(G87:M87)</f>
        <v>22</v>
      </c>
      <c r="G87" s="25">
        <f>SUM(G88:G89)</f>
        <v>13</v>
      </c>
      <c r="H87" s="25">
        <f t="shared" ref="H87:M87" si="47">SUM(H88:H89)</f>
        <v>9</v>
      </c>
      <c r="I87" s="25">
        <f t="shared" si="47"/>
        <v>0</v>
      </c>
      <c r="J87" s="25">
        <f t="shared" si="47"/>
        <v>0</v>
      </c>
      <c r="K87" s="25">
        <f t="shared" si="47"/>
        <v>0</v>
      </c>
      <c r="L87" s="25">
        <f>SUM(L88:L89)</f>
        <v>0</v>
      </c>
      <c r="M87" s="27">
        <f t="shared" si="47"/>
        <v>0</v>
      </c>
      <c r="N87" s="5"/>
      <c r="O87" s="6"/>
    </row>
    <row r="88" spans="1:15" ht="21" customHeight="1" x14ac:dyDescent="0.25">
      <c r="A88" s="53"/>
      <c r="B88" s="53" t="s">
        <v>82</v>
      </c>
      <c r="C88" s="34">
        <f t="shared" si="39"/>
        <v>101</v>
      </c>
      <c r="D88" s="35">
        <f t="shared" si="40"/>
        <v>0.35649994705446331</v>
      </c>
      <c r="E88" s="55">
        <v>79</v>
      </c>
      <c r="F88" s="34">
        <f>SUM(G88:M88)</f>
        <v>22</v>
      </c>
      <c r="G88" s="55">
        <v>13</v>
      </c>
      <c r="H88" s="55">
        <v>9</v>
      </c>
      <c r="I88" s="55"/>
      <c r="J88" s="55"/>
      <c r="K88" s="55"/>
      <c r="L88" s="55"/>
      <c r="M88" s="56"/>
      <c r="O88" s="6"/>
    </row>
    <row r="89" spans="1:15" ht="21" customHeight="1" x14ac:dyDescent="0.25">
      <c r="A89" s="53"/>
      <c r="B89" s="53" t="s">
        <v>83</v>
      </c>
      <c r="C89" s="34">
        <f t="shared" si="39"/>
        <v>58</v>
      </c>
      <c r="D89" s="35">
        <f t="shared" si="40"/>
        <v>0.20472274187286013</v>
      </c>
      <c r="E89" s="55">
        <v>58</v>
      </c>
      <c r="F89" s="34">
        <f>SUM(G89:M89)</f>
        <v>0</v>
      </c>
      <c r="G89" s="55"/>
      <c r="H89" s="55"/>
      <c r="I89" s="55"/>
      <c r="J89" s="55"/>
      <c r="K89" s="55"/>
      <c r="L89" s="55"/>
      <c r="M89" s="56"/>
      <c r="O89" s="6"/>
    </row>
    <row r="90" spans="1:15" ht="21" customHeight="1" x14ac:dyDescent="0.25">
      <c r="A90" s="54" t="s">
        <v>27</v>
      </c>
      <c r="B90" s="9"/>
      <c r="C90" s="25">
        <f t="shared" si="39"/>
        <v>2078</v>
      </c>
      <c r="D90" s="30">
        <f t="shared" si="40"/>
        <v>7.3347216829621269</v>
      </c>
      <c r="E90" s="25">
        <f>SUM(E91:E94)</f>
        <v>1392</v>
      </c>
      <c r="F90" s="25">
        <f>SUM(G90:M90)</f>
        <v>686</v>
      </c>
      <c r="G90" s="25">
        <f>SUM(G91:G94)</f>
        <v>71</v>
      </c>
      <c r="H90" s="25">
        <f t="shared" ref="H90:M90" si="48">SUM(H91:H94)</f>
        <v>0</v>
      </c>
      <c r="I90" s="25">
        <f t="shared" si="48"/>
        <v>134</v>
      </c>
      <c r="J90" s="25">
        <f t="shared" si="48"/>
        <v>67</v>
      </c>
      <c r="K90" s="25">
        <f t="shared" si="48"/>
        <v>199</v>
      </c>
      <c r="L90" s="25">
        <f t="shared" si="48"/>
        <v>112</v>
      </c>
      <c r="M90" s="27">
        <f t="shared" si="48"/>
        <v>103</v>
      </c>
      <c r="O90" s="6"/>
    </row>
    <row r="91" spans="1:15" ht="21" customHeight="1" x14ac:dyDescent="0.25">
      <c r="A91" s="53"/>
      <c r="B91" s="53" t="s">
        <v>84</v>
      </c>
      <c r="C91" s="34">
        <f t="shared" si="39"/>
        <v>86</v>
      </c>
      <c r="D91" s="35">
        <f t="shared" si="40"/>
        <v>0.30355441036320635</v>
      </c>
      <c r="E91" s="55">
        <v>86</v>
      </c>
      <c r="F91" s="34">
        <f t="shared" ref="F91:F94" si="49">SUM(G91:M91)</f>
        <v>0</v>
      </c>
      <c r="G91" s="55"/>
      <c r="H91" s="55"/>
      <c r="I91" s="55"/>
      <c r="J91" s="55"/>
      <c r="K91" s="55"/>
      <c r="L91" s="55"/>
      <c r="M91" s="56"/>
      <c r="O91" s="6"/>
    </row>
    <row r="92" spans="1:15" ht="21" customHeight="1" x14ac:dyDescent="0.25">
      <c r="A92" s="53"/>
      <c r="B92" s="53" t="s">
        <v>85</v>
      </c>
      <c r="C92" s="34">
        <f t="shared" si="39"/>
        <v>1647</v>
      </c>
      <c r="D92" s="35">
        <f t="shared" si="40"/>
        <v>5.8134199287000108</v>
      </c>
      <c r="E92" s="55">
        <v>961</v>
      </c>
      <c r="F92" s="34">
        <f t="shared" si="49"/>
        <v>686</v>
      </c>
      <c r="G92" s="55">
        <v>71</v>
      </c>
      <c r="H92" s="55"/>
      <c r="I92" s="55">
        <v>134</v>
      </c>
      <c r="J92" s="55">
        <v>67</v>
      </c>
      <c r="K92" s="55">
        <v>199</v>
      </c>
      <c r="L92" s="55">
        <v>112</v>
      </c>
      <c r="M92" s="56">
        <v>103</v>
      </c>
      <c r="O92" s="6"/>
    </row>
    <row r="93" spans="1:15" ht="21" customHeight="1" x14ac:dyDescent="0.25">
      <c r="A93" s="53"/>
      <c r="B93" s="53" t="s">
        <v>86</v>
      </c>
      <c r="C93" s="34">
        <f t="shared" si="39"/>
        <v>159</v>
      </c>
      <c r="D93" s="35">
        <f t="shared" si="40"/>
        <v>0.56122268892732341</v>
      </c>
      <c r="E93" s="55">
        <v>159</v>
      </c>
      <c r="F93" s="34">
        <f t="shared" si="49"/>
        <v>0</v>
      </c>
      <c r="G93" s="55"/>
      <c r="H93" s="55"/>
      <c r="I93" s="55"/>
      <c r="J93" s="55"/>
      <c r="K93" s="55"/>
      <c r="L93" s="55"/>
      <c r="M93" s="56"/>
      <c r="O93" s="6"/>
    </row>
    <row r="94" spans="1:15" ht="21" customHeight="1" x14ac:dyDescent="0.25">
      <c r="A94" s="53"/>
      <c r="B94" s="53" t="s">
        <v>87</v>
      </c>
      <c r="C94" s="34">
        <f t="shared" si="39"/>
        <v>186</v>
      </c>
      <c r="D94" s="35">
        <f t="shared" si="40"/>
        <v>0.65652465497158585</v>
      </c>
      <c r="E94" s="55">
        <v>186</v>
      </c>
      <c r="F94" s="34">
        <f t="shared" si="49"/>
        <v>0</v>
      </c>
      <c r="G94" s="55"/>
      <c r="H94" s="55"/>
      <c r="I94" s="55"/>
      <c r="J94" s="55"/>
      <c r="K94" s="55"/>
      <c r="L94" s="55"/>
      <c r="M94" s="56"/>
      <c r="O94" s="6"/>
    </row>
    <row r="95" spans="1:15" ht="21" customHeight="1" x14ac:dyDescent="0.25">
      <c r="A95" s="54" t="s">
        <v>49</v>
      </c>
      <c r="B95" s="9"/>
      <c r="C95" s="25">
        <f t="shared" si="39"/>
        <v>3933</v>
      </c>
      <c r="D95" s="30">
        <f t="shared" si="40"/>
        <v>13.882319720447567</v>
      </c>
      <c r="E95" s="25">
        <f>SUM(E96:E100)</f>
        <v>2667</v>
      </c>
      <c r="F95" s="25">
        <f>SUM(G95:M95)</f>
        <v>1266</v>
      </c>
      <c r="G95" s="25">
        <f t="shared" ref="G95:M95" si="50">SUM(G96:G100)</f>
        <v>143</v>
      </c>
      <c r="H95" s="25">
        <f t="shared" si="50"/>
        <v>20</v>
      </c>
      <c r="I95" s="25">
        <f t="shared" si="50"/>
        <v>163</v>
      </c>
      <c r="J95" s="25">
        <f t="shared" si="50"/>
        <v>96</v>
      </c>
      <c r="K95" s="25">
        <f t="shared" si="50"/>
        <v>280</v>
      </c>
      <c r="L95" s="25">
        <f t="shared" si="50"/>
        <v>404</v>
      </c>
      <c r="M95" s="27">
        <f t="shared" si="50"/>
        <v>160</v>
      </c>
      <c r="O95" s="6"/>
    </row>
    <row r="96" spans="1:15" ht="21" customHeight="1" x14ac:dyDescent="0.25">
      <c r="A96" s="53"/>
      <c r="B96" s="53" t="s">
        <v>88</v>
      </c>
      <c r="C96" s="34">
        <f t="shared" si="39"/>
        <v>396</v>
      </c>
      <c r="D96" s="35">
        <f t="shared" si="40"/>
        <v>1.397762168649183</v>
      </c>
      <c r="E96" s="55">
        <v>348</v>
      </c>
      <c r="F96" s="34">
        <f t="shared" ref="F96:F100" si="51">SUM(G96:M96)</f>
        <v>48</v>
      </c>
      <c r="G96" s="55"/>
      <c r="H96" s="55"/>
      <c r="I96" s="55"/>
      <c r="J96" s="55"/>
      <c r="K96" s="55"/>
      <c r="L96" s="55">
        <v>48</v>
      </c>
      <c r="M96" s="56"/>
      <c r="O96" s="6"/>
    </row>
    <row r="97" spans="1:15" ht="21" customHeight="1" x14ac:dyDescent="0.25">
      <c r="A97" s="53"/>
      <c r="B97" s="53" t="s">
        <v>89</v>
      </c>
      <c r="C97" s="34">
        <f t="shared" si="39"/>
        <v>229</v>
      </c>
      <c r="D97" s="35">
        <f t="shared" si="40"/>
        <v>0.80830186015318906</v>
      </c>
      <c r="E97" s="55">
        <v>229</v>
      </c>
      <c r="F97" s="34">
        <f t="shared" si="51"/>
        <v>0</v>
      </c>
      <c r="G97" s="55"/>
      <c r="H97" s="55"/>
      <c r="I97" s="55"/>
      <c r="J97" s="55"/>
      <c r="K97" s="55"/>
      <c r="L97" s="55"/>
      <c r="M97" s="56"/>
      <c r="O97" s="6"/>
    </row>
    <row r="98" spans="1:15" ht="21" customHeight="1" x14ac:dyDescent="0.25">
      <c r="A98" s="53"/>
      <c r="B98" s="53" t="s">
        <v>90</v>
      </c>
      <c r="C98" s="34">
        <f t="shared" si="39"/>
        <v>1704</v>
      </c>
      <c r="D98" s="35">
        <f t="shared" si="40"/>
        <v>6.0146129681267873</v>
      </c>
      <c r="E98" s="36">
        <v>924</v>
      </c>
      <c r="F98" s="34">
        <f t="shared" si="51"/>
        <v>780</v>
      </c>
      <c r="G98" s="55">
        <v>86</v>
      </c>
      <c r="H98" s="55"/>
      <c r="I98" s="55">
        <v>80</v>
      </c>
      <c r="J98" s="55">
        <v>96</v>
      </c>
      <c r="K98" s="55">
        <v>173</v>
      </c>
      <c r="L98" s="55">
        <v>244</v>
      </c>
      <c r="M98" s="56">
        <v>101</v>
      </c>
      <c r="O98" s="6"/>
    </row>
    <row r="99" spans="1:15" ht="21" customHeight="1" x14ac:dyDescent="0.25">
      <c r="A99" s="53"/>
      <c r="B99" s="53" t="s">
        <v>91</v>
      </c>
      <c r="C99" s="34">
        <f t="shared" si="39"/>
        <v>1319</v>
      </c>
      <c r="D99" s="35">
        <f t="shared" si="40"/>
        <v>4.655677526384526</v>
      </c>
      <c r="E99" s="55">
        <v>901</v>
      </c>
      <c r="F99" s="34">
        <f t="shared" si="51"/>
        <v>418</v>
      </c>
      <c r="G99" s="55">
        <v>57</v>
      </c>
      <c r="H99" s="55"/>
      <c r="I99" s="55">
        <v>83</v>
      </c>
      <c r="J99" s="55"/>
      <c r="K99" s="55">
        <v>107</v>
      </c>
      <c r="L99" s="55">
        <v>112</v>
      </c>
      <c r="M99" s="56">
        <v>59</v>
      </c>
      <c r="O99" s="6"/>
    </row>
    <row r="100" spans="1:15" ht="21" customHeight="1" x14ac:dyDescent="0.25">
      <c r="A100" s="53"/>
      <c r="B100" s="53" t="s">
        <v>92</v>
      </c>
      <c r="C100" s="34">
        <f t="shared" si="39"/>
        <v>285</v>
      </c>
      <c r="D100" s="35">
        <f t="shared" si="40"/>
        <v>1.0059651971338817</v>
      </c>
      <c r="E100" s="55">
        <v>265</v>
      </c>
      <c r="F100" s="34">
        <f t="shared" si="51"/>
        <v>20</v>
      </c>
      <c r="G100" s="55"/>
      <c r="H100" s="55">
        <v>20</v>
      </c>
      <c r="I100" s="55"/>
      <c r="J100" s="55"/>
      <c r="K100" s="55"/>
      <c r="L100" s="55"/>
      <c r="M100" s="56"/>
      <c r="O100" s="6"/>
    </row>
    <row r="101" spans="1:15" ht="14.25" customHeight="1" x14ac:dyDescent="0.25">
      <c r="A101" s="53"/>
      <c r="B101" s="53"/>
      <c r="C101" s="34"/>
      <c r="D101" s="35"/>
      <c r="E101" s="55"/>
      <c r="F101" s="34"/>
      <c r="G101" s="55"/>
      <c r="H101" s="55"/>
      <c r="I101" s="55"/>
      <c r="J101" s="55"/>
      <c r="K101" s="55"/>
      <c r="L101" s="55"/>
      <c r="M101" s="56"/>
    </row>
    <row r="102" spans="1:15" ht="21" customHeight="1" x14ac:dyDescent="0.25">
      <c r="A102" s="28" t="s">
        <v>93</v>
      </c>
      <c r="B102" s="29"/>
      <c r="C102" s="63">
        <f t="shared" ref="C102:C132" si="52">E102+F102</f>
        <v>3989</v>
      </c>
      <c r="D102" s="64">
        <f t="shared" ref="D102:D132" si="53">+C102/$C$8*100</f>
        <v>14.079983057428258</v>
      </c>
      <c r="E102" s="63">
        <f>E103+E107+E109+E112+E116+E122+E129+E131</f>
        <v>2926</v>
      </c>
      <c r="F102" s="25">
        <f>SUM(G102:M102)</f>
        <v>1063</v>
      </c>
      <c r="G102" s="63">
        <f t="shared" ref="G102:M102" si="54">G103+G107++G112+G116+G122+G129+G131</f>
        <v>113</v>
      </c>
      <c r="H102" s="63">
        <f t="shared" si="54"/>
        <v>0</v>
      </c>
      <c r="I102" s="63">
        <f t="shared" si="54"/>
        <v>135</v>
      </c>
      <c r="J102" s="63">
        <f t="shared" si="54"/>
        <v>146</v>
      </c>
      <c r="K102" s="63">
        <f t="shared" si="54"/>
        <v>278</v>
      </c>
      <c r="L102" s="63">
        <f t="shared" si="54"/>
        <v>192</v>
      </c>
      <c r="M102" s="65">
        <f t="shared" si="54"/>
        <v>199</v>
      </c>
      <c r="N102" s="5"/>
      <c r="O102" s="6"/>
    </row>
    <row r="103" spans="1:15" ht="21" customHeight="1" x14ac:dyDescent="0.25">
      <c r="A103" s="28" t="s">
        <v>34</v>
      </c>
      <c r="B103" s="29"/>
      <c r="C103" s="25">
        <f t="shared" si="52"/>
        <v>85</v>
      </c>
      <c r="D103" s="30">
        <f t="shared" si="53"/>
        <v>0.30002470791712255</v>
      </c>
      <c r="E103" s="25">
        <f>SUM(E104:E106)</f>
        <v>73</v>
      </c>
      <c r="F103" s="25">
        <f>SUM(G103:M103)</f>
        <v>12</v>
      </c>
      <c r="G103" s="25">
        <f t="shared" ref="G103:M103" si="55">SUM(G104:G106)</f>
        <v>8</v>
      </c>
      <c r="H103" s="25">
        <f t="shared" si="55"/>
        <v>0</v>
      </c>
      <c r="I103" s="25">
        <f t="shared" si="55"/>
        <v>0</v>
      </c>
      <c r="J103" s="25">
        <f t="shared" si="55"/>
        <v>4</v>
      </c>
      <c r="K103" s="25">
        <f t="shared" si="55"/>
        <v>0</v>
      </c>
      <c r="L103" s="25">
        <f t="shared" si="55"/>
        <v>0</v>
      </c>
      <c r="M103" s="27">
        <f t="shared" si="55"/>
        <v>0</v>
      </c>
      <c r="N103" s="5"/>
      <c r="O103" s="6"/>
    </row>
    <row r="104" spans="1:15" ht="21" customHeight="1" x14ac:dyDescent="0.25">
      <c r="A104" s="53"/>
      <c r="B104" s="53" t="s">
        <v>94</v>
      </c>
      <c r="C104" s="34">
        <f t="shared" si="52"/>
        <v>29</v>
      </c>
      <c r="D104" s="35">
        <f>+C104/$C$8*100</f>
        <v>0.10236137093643007</v>
      </c>
      <c r="E104" s="55">
        <v>21</v>
      </c>
      <c r="F104" s="34">
        <f t="shared" ref="F104:F106" si="56">SUM(G104:M104)</f>
        <v>8</v>
      </c>
      <c r="G104" s="55">
        <v>8</v>
      </c>
      <c r="H104" s="55"/>
      <c r="I104" s="55"/>
      <c r="J104" s="55"/>
      <c r="K104" s="55"/>
      <c r="L104" s="55"/>
      <c r="M104" s="56"/>
      <c r="O104" s="6"/>
    </row>
    <row r="105" spans="1:15" ht="21" customHeight="1" x14ac:dyDescent="0.25">
      <c r="A105" s="53"/>
      <c r="B105" s="53" t="s">
        <v>95</v>
      </c>
      <c r="C105" s="34">
        <f t="shared" si="52"/>
        <v>25</v>
      </c>
      <c r="D105" s="35">
        <f>+C105/$C$8*100</f>
        <v>8.8242561152094889E-2</v>
      </c>
      <c r="E105" s="55">
        <v>25</v>
      </c>
      <c r="F105" s="34">
        <f t="shared" si="56"/>
        <v>0</v>
      </c>
      <c r="G105" s="55"/>
      <c r="H105" s="55"/>
      <c r="I105" s="55"/>
      <c r="J105" s="55"/>
      <c r="K105" s="55"/>
      <c r="L105" s="55"/>
      <c r="M105" s="56"/>
      <c r="O105" s="6"/>
    </row>
    <row r="106" spans="1:15" ht="21" customHeight="1" x14ac:dyDescent="0.25">
      <c r="A106" s="53"/>
      <c r="B106" s="53" t="s">
        <v>96</v>
      </c>
      <c r="C106" s="34">
        <f t="shared" si="52"/>
        <v>31</v>
      </c>
      <c r="D106" s="35">
        <f>+C106/$C$8*100</f>
        <v>0.10942077582859766</v>
      </c>
      <c r="E106" s="55">
        <v>27</v>
      </c>
      <c r="F106" s="34">
        <f t="shared" si="56"/>
        <v>4</v>
      </c>
      <c r="G106" s="55"/>
      <c r="H106" s="55"/>
      <c r="I106" s="55"/>
      <c r="J106" s="55">
        <v>4</v>
      </c>
      <c r="K106" s="55"/>
      <c r="L106" s="55"/>
      <c r="M106" s="56"/>
      <c r="O106" s="6"/>
    </row>
    <row r="107" spans="1:15" ht="21" customHeight="1" x14ac:dyDescent="0.25">
      <c r="A107" s="28" t="s">
        <v>41</v>
      </c>
      <c r="B107" s="53"/>
      <c r="C107" s="63">
        <f t="shared" si="52"/>
        <v>69</v>
      </c>
      <c r="D107" s="64">
        <f t="shared" ref="D107" si="57">+C107/$C$8*100</f>
        <v>0.24354946877978184</v>
      </c>
      <c r="E107" s="66">
        <f>SUM(E108)</f>
        <v>44</v>
      </c>
      <c r="F107" s="25">
        <f>SUM(G107:M107)</f>
        <v>25</v>
      </c>
      <c r="G107" s="66">
        <f>SUM(G108)</f>
        <v>0</v>
      </c>
      <c r="H107" s="66">
        <f t="shared" ref="H107:M107" si="58">SUM(H108)</f>
        <v>0</v>
      </c>
      <c r="I107" s="66">
        <f t="shared" si="58"/>
        <v>0</v>
      </c>
      <c r="J107" s="66">
        <f t="shared" si="58"/>
        <v>0</v>
      </c>
      <c r="K107" s="66">
        <f t="shared" si="58"/>
        <v>25</v>
      </c>
      <c r="L107" s="66">
        <f t="shared" si="58"/>
        <v>0</v>
      </c>
      <c r="M107" s="67">
        <f t="shared" si="58"/>
        <v>0</v>
      </c>
      <c r="O107" s="6"/>
    </row>
    <row r="108" spans="1:15" ht="21" customHeight="1" x14ac:dyDescent="0.25">
      <c r="A108" s="53"/>
      <c r="B108" s="53" t="s">
        <v>97</v>
      </c>
      <c r="C108" s="34">
        <f t="shared" si="52"/>
        <v>69</v>
      </c>
      <c r="D108" s="35">
        <f>+C108/$C$8*100</f>
        <v>0.24354946877978184</v>
      </c>
      <c r="E108" s="55">
        <v>44</v>
      </c>
      <c r="F108" s="34">
        <f>SUM(G108:M108)</f>
        <v>25</v>
      </c>
      <c r="G108" s="55"/>
      <c r="H108" s="55"/>
      <c r="I108" s="55"/>
      <c r="J108" s="55"/>
      <c r="K108" s="55">
        <v>25</v>
      </c>
      <c r="L108" s="55"/>
      <c r="M108" s="56"/>
      <c r="O108" s="6"/>
    </row>
    <row r="109" spans="1:15" ht="21" customHeight="1" x14ac:dyDescent="0.25">
      <c r="A109" s="54" t="s">
        <v>98</v>
      </c>
      <c r="B109" s="53"/>
      <c r="C109" s="25">
        <f t="shared" si="52"/>
        <v>2</v>
      </c>
      <c r="D109" s="35">
        <f t="shared" ref="D109:D111" si="59">+C109/$C$8*100</f>
        <v>7.0594048921675898E-3</v>
      </c>
      <c r="E109" s="66">
        <f>SUM(E110:E111)</f>
        <v>2</v>
      </c>
      <c r="F109" s="34"/>
      <c r="G109" s="55"/>
      <c r="H109" s="55"/>
      <c r="I109" s="55"/>
      <c r="J109" s="55"/>
      <c r="K109" s="55"/>
      <c r="L109" s="55"/>
      <c r="M109" s="56"/>
      <c r="O109" s="6"/>
    </row>
    <row r="110" spans="1:15" ht="21" customHeight="1" x14ac:dyDescent="0.25">
      <c r="A110" s="53"/>
      <c r="B110" s="53" t="s">
        <v>95</v>
      </c>
      <c r="C110" s="34">
        <f t="shared" si="52"/>
        <v>1</v>
      </c>
      <c r="D110" s="35">
        <f t="shared" si="59"/>
        <v>3.5297024460837949E-3</v>
      </c>
      <c r="E110" s="55">
        <v>1</v>
      </c>
      <c r="F110" s="34"/>
      <c r="G110" s="55"/>
      <c r="H110" s="55"/>
      <c r="I110" s="55"/>
      <c r="J110" s="55"/>
      <c r="K110" s="55"/>
      <c r="L110" s="55"/>
      <c r="M110" s="56"/>
      <c r="O110" s="6"/>
    </row>
    <row r="111" spans="1:15" ht="21" customHeight="1" x14ac:dyDescent="0.25">
      <c r="A111" s="53"/>
      <c r="B111" s="53" t="s">
        <v>96</v>
      </c>
      <c r="C111" s="34">
        <f t="shared" si="52"/>
        <v>1</v>
      </c>
      <c r="D111" s="35">
        <f t="shared" si="59"/>
        <v>3.5297024460837949E-3</v>
      </c>
      <c r="E111" s="55">
        <v>1</v>
      </c>
      <c r="F111" s="34"/>
      <c r="G111" s="55"/>
      <c r="H111" s="55"/>
      <c r="I111" s="55"/>
      <c r="J111" s="55"/>
      <c r="K111" s="55"/>
      <c r="L111" s="55"/>
      <c r="M111" s="56"/>
      <c r="O111" s="6"/>
    </row>
    <row r="112" spans="1:15" ht="21" customHeight="1" x14ac:dyDescent="0.25">
      <c r="A112" s="28" t="s">
        <v>99</v>
      </c>
      <c r="B112" s="29"/>
      <c r="C112" s="25">
        <f t="shared" si="52"/>
        <v>4</v>
      </c>
      <c r="D112" s="30">
        <f t="shared" ref="D112:D116" si="60">+C112/$C$8*100</f>
        <v>1.411880978433518E-2</v>
      </c>
      <c r="E112" s="25">
        <f>SUM(E113:E115)</f>
        <v>4</v>
      </c>
      <c r="F112" s="25">
        <f t="shared" ref="F112:F131" si="61">SUM(G112:M112)</f>
        <v>0</v>
      </c>
      <c r="G112" s="25">
        <f t="shared" ref="G112:M112" si="62">G114</f>
        <v>0</v>
      </c>
      <c r="H112" s="25">
        <f t="shared" si="62"/>
        <v>0</v>
      </c>
      <c r="I112" s="25">
        <f t="shared" si="62"/>
        <v>0</v>
      </c>
      <c r="J112" s="25">
        <f t="shared" si="62"/>
        <v>0</v>
      </c>
      <c r="K112" s="25">
        <f t="shared" si="62"/>
        <v>0</v>
      </c>
      <c r="L112" s="25">
        <f t="shared" si="62"/>
        <v>0</v>
      </c>
      <c r="M112" s="27">
        <f t="shared" si="62"/>
        <v>0</v>
      </c>
      <c r="N112" s="5"/>
      <c r="O112" s="6"/>
    </row>
    <row r="113" spans="1:15" ht="21" customHeight="1" x14ac:dyDescent="0.25">
      <c r="A113" s="28"/>
      <c r="B113" s="16" t="s">
        <v>100</v>
      </c>
      <c r="C113" s="34">
        <f t="shared" si="52"/>
        <v>1</v>
      </c>
      <c r="D113" s="35">
        <f t="shared" si="60"/>
        <v>3.5297024460837949E-3</v>
      </c>
      <c r="E113" s="34">
        <v>1</v>
      </c>
      <c r="F113" s="25"/>
      <c r="G113" s="25"/>
      <c r="H113" s="25"/>
      <c r="I113" s="25"/>
      <c r="J113" s="25"/>
      <c r="K113" s="25"/>
      <c r="L113" s="25"/>
      <c r="M113" s="27"/>
      <c r="N113" s="5"/>
      <c r="O113" s="6"/>
    </row>
    <row r="114" spans="1:15" s="9" customFormat="1" ht="21" customHeight="1" x14ac:dyDescent="0.25">
      <c r="A114" s="54"/>
      <c r="B114" s="3" t="s">
        <v>101</v>
      </c>
      <c r="C114" s="34">
        <f t="shared" si="52"/>
        <v>1</v>
      </c>
      <c r="D114" s="35">
        <f t="shared" si="60"/>
        <v>3.5297024460837949E-3</v>
      </c>
      <c r="E114" s="55">
        <v>1</v>
      </c>
      <c r="F114" s="25"/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6">
        <v>0</v>
      </c>
      <c r="O114" s="10"/>
    </row>
    <row r="115" spans="1:15" s="9" customFormat="1" ht="21" customHeight="1" x14ac:dyDescent="0.25">
      <c r="A115" s="54"/>
      <c r="B115" s="3" t="s">
        <v>102</v>
      </c>
      <c r="C115" s="34">
        <f t="shared" si="52"/>
        <v>2</v>
      </c>
      <c r="D115" s="35">
        <f t="shared" si="60"/>
        <v>7.0594048921675898E-3</v>
      </c>
      <c r="E115" s="55">
        <v>2</v>
      </c>
      <c r="F115" s="25"/>
      <c r="G115" s="55"/>
      <c r="H115" s="55"/>
      <c r="I115" s="55"/>
      <c r="J115" s="55"/>
      <c r="K115" s="55"/>
      <c r="L115" s="55"/>
      <c r="M115" s="56"/>
      <c r="O115" s="10"/>
    </row>
    <row r="116" spans="1:15" s="9" customFormat="1" ht="21" customHeight="1" x14ac:dyDescent="0.25">
      <c r="A116" s="54" t="s">
        <v>27</v>
      </c>
      <c r="C116" s="25">
        <f t="shared" si="52"/>
        <v>1583</v>
      </c>
      <c r="D116" s="30">
        <f t="shared" si="60"/>
        <v>5.5875189721506482</v>
      </c>
      <c r="E116" s="25">
        <f>SUM(E117:E121)</f>
        <v>1371</v>
      </c>
      <c r="F116" s="25">
        <f t="shared" si="61"/>
        <v>212</v>
      </c>
      <c r="G116" s="25">
        <f>SUM(G117:G121)</f>
        <v>36</v>
      </c>
      <c r="H116" s="25">
        <f t="shared" ref="H116:M116" si="63">SUM(H117:H121)</f>
        <v>0</v>
      </c>
      <c r="I116" s="25">
        <f t="shared" si="63"/>
        <v>0</v>
      </c>
      <c r="J116" s="25">
        <f t="shared" si="63"/>
        <v>8</v>
      </c>
      <c r="K116" s="25">
        <f t="shared" si="63"/>
        <v>37</v>
      </c>
      <c r="L116" s="25">
        <f>SUM(L117:L121)</f>
        <v>67</v>
      </c>
      <c r="M116" s="27">
        <f t="shared" si="63"/>
        <v>64</v>
      </c>
      <c r="O116" s="10"/>
    </row>
    <row r="117" spans="1:15" ht="21" customHeight="1" x14ac:dyDescent="0.25">
      <c r="A117" s="53"/>
      <c r="B117" s="53" t="s">
        <v>103</v>
      </c>
      <c r="C117" s="34">
        <f t="shared" si="52"/>
        <v>476</v>
      </c>
      <c r="D117" s="35">
        <f>+C117/$C$8*100</f>
        <v>1.6801383643358865</v>
      </c>
      <c r="E117" s="55">
        <v>414</v>
      </c>
      <c r="F117" s="34">
        <f>SUM(G117:M117)</f>
        <v>62</v>
      </c>
      <c r="G117" s="55">
        <v>12</v>
      </c>
      <c r="H117" s="55"/>
      <c r="I117" s="55"/>
      <c r="J117" s="55"/>
      <c r="K117" s="55"/>
      <c r="L117" s="55">
        <v>26</v>
      </c>
      <c r="M117" s="56">
        <v>24</v>
      </c>
      <c r="O117" s="6"/>
    </row>
    <row r="118" spans="1:15" ht="21" customHeight="1" x14ac:dyDescent="0.25">
      <c r="A118" s="53"/>
      <c r="B118" s="53" t="s">
        <v>104</v>
      </c>
      <c r="C118" s="34">
        <f t="shared" si="52"/>
        <v>126</v>
      </c>
      <c r="D118" s="35">
        <f t="shared" si="53"/>
        <v>0.44474250820655825</v>
      </c>
      <c r="E118" s="55">
        <v>115</v>
      </c>
      <c r="F118" s="34">
        <f t="shared" ref="F118:F125" si="64">SUM(G118:M118)</f>
        <v>11</v>
      </c>
      <c r="G118" s="55">
        <v>4</v>
      </c>
      <c r="H118" s="55"/>
      <c r="I118" s="55"/>
      <c r="J118" s="55"/>
      <c r="K118" s="55"/>
      <c r="L118" s="55">
        <v>4</v>
      </c>
      <c r="M118" s="56">
        <v>3</v>
      </c>
      <c r="O118" s="6"/>
    </row>
    <row r="119" spans="1:15" ht="21" customHeight="1" x14ac:dyDescent="0.25">
      <c r="A119" s="53"/>
      <c r="B119" s="53" t="s">
        <v>105</v>
      </c>
      <c r="C119" s="34">
        <f t="shared" si="52"/>
        <v>30</v>
      </c>
      <c r="D119" s="35">
        <f t="shared" si="53"/>
        <v>0.10589107338251386</v>
      </c>
      <c r="E119" s="55">
        <v>30</v>
      </c>
      <c r="F119" s="34">
        <f t="shared" si="64"/>
        <v>0</v>
      </c>
      <c r="G119" s="55"/>
      <c r="H119" s="55"/>
      <c r="I119" s="55"/>
      <c r="J119" s="55"/>
      <c r="K119" s="55"/>
      <c r="L119" s="55"/>
      <c r="M119" s="56"/>
      <c r="O119" s="6"/>
    </row>
    <row r="120" spans="1:15" ht="21" customHeight="1" x14ac:dyDescent="0.25">
      <c r="A120" s="53"/>
      <c r="B120" s="53" t="s">
        <v>106</v>
      </c>
      <c r="C120" s="34">
        <f t="shared" si="52"/>
        <v>636</v>
      </c>
      <c r="D120" s="35">
        <f t="shared" si="53"/>
        <v>2.2448907557092936</v>
      </c>
      <c r="E120" s="55">
        <v>542</v>
      </c>
      <c r="F120" s="34">
        <f t="shared" si="64"/>
        <v>94</v>
      </c>
      <c r="G120" s="55">
        <v>11</v>
      </c>
      <c r="H120" s="55"/>
      <c r="I120" s="55"/>
      <c r="J120" s="55"/>
      <c r="K120" s="55">
        <v>37</v>
      </c>
      <c r="L120" s="55">
        <v>20</v>
      </c>
      <c r="M120" s="56">
        <v>26</v>
      </c>
      <c r="O120" s="6"/>
    </row>
    <row r="121" spans="1:15" ht="21" customHeight="1" x14ac:dyDescent="0.25">
      <c r="A121" s="53"/>
      <c r="B121" s="53" t="s">
        <v>107</v>
      </c>
      <c r="C121" s="34">
        <f t="shared" si="52"/>
        <v>315</v>
      </c>
      <c r="D121" s="35">
        <f t="shared" si="53"/>
        <v>1.1118562705163955</v>
      </c>
      <c r="E121" s="55">
        <v>270</v>
      </c>
      <c r="F121" s="34">
        <f t="shared" si="64"/>
        <v>45</v>
      </c>
      <c r="G121" s="55">
        <v>9</v>
      </c>
      <c r="H121" s="55"/>
      <c r="I121" s="55"/>
      <c r="J121" s="55">
        <v>8</v>
      </c>
      <c r="K121" s="55"/>
      <c r="L121" s="55">
        <v>17</v>
      </c>
      <c r="M121" s="56">
        <v>11</v>
      </c>
      <c r="O121" s="6"/>
    </row>
    <row r="122" spans="1:15" s="9" customFormat="1" ht="21" customHeight="1" x14ac:dyDescent="0.25">
      <c r="A122" s="54" t="s">
        <v>49</v>
      </c>
      <c r="C122" s="25">
        <f>E122+F122</f>
        <v>2059</v>
      </c>
      <c r="D122" s="30">
        <f t="shared" si="53"/>
        <v>7.2676573364865344</v>
      </c>
      <c r="E122" s="25">
        <f>SUM(E123:E128)</f>
        <v>1245</v>
      </c>
      <c r="F122" s="25">
        <f>SUM(G122:M122)</f>
        <v>814</v>
      </c>
      <c r="G122" s="25">
        <f>SUM(G123:G128)</f>
        <v>69</v>
      </c>
      <c r="H122" s="25">
        <f>SUM(H123:H128)</f>
        <v>0</v>
      </c>
      <c r="I122" s="25">
        <f t="shared" ref="I122:L122" si="65">SUM(I123:I128)</f>
        <v>135</v>
      </c>
      <c r="J122" s="25">
        <f t="shared" si="65"/>
        <v>134</v>
      </c>
      <c r="K122" s="25">
        <f t="shared" si="65"/>
        <v>216</v>
      </c>
      <c r="L122" s="25">
        <f t="shared" si="65"/>
        <v>125</v>
      </c>
      <c r="M122" s="27">
        <f>SUM(M123:M128)</f>
        <v>135</v>
      </c>
      <c r="O122" s="6"/>
    </row>
    <row r="123" spans="1:15" ht="21" customHeight="1" x14ac:dyDescent="0.25">
      <c r="A123" s="53"/>
      <c r="B123" s="53" t="s">
        <v>108</v>
      </c>
      <c r="C123" s="34">
        <f t="shared" si="52"/>
        <v>61</v>
      </c>
      <c r="D123" s="35">
        <f t="shared" si="53"/>
        <v>0.21531184921111152</v>
      </c>
      <c r="E123" s="55">
        <v>61</v>
      </c>
      <c r="F123" s="34">
        <f t="shared" si="64"/>
        <v>0</v>
      </c>
      <c r="G123" s="55"/>
      <c r="H123" s="55"/>
      <c r="I123" s="55"/>
      <c r="J123" s="55"/>
      <c r="K123" s="55"/>
      <c r="L123" s="55"/>
      <c r="M123" s="56"/>
      <c r="O123" s="6"/>
    </row>
    <row r="124" spans="1:15" ht="21" customHeight="1" x14ac:dyDescent="0.25">
      <c r="A124" s="53"/>
      <c r="B124" s="53" t="s">
        <v>109</v>
      </c>
      <c r="C124" s="34">
        <f t="shared" si="52"/>
        <v>123</v>
      </c>
      <c r="D124" s="35">
        <f t="shared" si="53"/>
        <v>0.43415340086830684</v>
      </c>
      <c r="E124" s="55">
        <v>123</v>
      </c>
      <c r="F124" s="34">
        <f t="shared" si="64"/>
        <v>0</v>
      </c>
      <c r="G124" s="55"/>
      <c r="H124" s="55"/>
      <c r="I124" s="55"/>
      <c r="J124" s="55"/>
      <c r="K124" s="55"/>
      <c r="L124" s="55"/>
      <c r="M124" s="56"/>
      <c r="O124" s="6"/>
    </row>
    <row r="125" spans="1:15" ht="21" customHeight="1" x14ac:dyDescent="0.25">
      <c r="A125" s="53"/>
      <c r="B125" s="53" t="s">
        <v>110</v>
      </c>
      <c r="C125" s="34">
        <f t="shared" si="52"/>
        <v>694</v>
      </c>
      <c r="D125" s="35">
        <f t="shared" si="53"/>
        <v>2.4496134975821535</v>
      </c>
      <c r="E125" s="55">
        <v>532</v>
      </c>
      <c r="F125" s="34">
        <f t="shared" si="64"/>
        <v>162</v>
      </c>
      <c r="G125" s="55"/>
      <c r="H125" s="55"/>
      <c r="I125" s="55"/>
      <c r="J125" s="55"/>
      <c r="K125" s="55">
        <v>142</v>
      </c>
      <c r="L125" s="55">
        <v>20</v>
      </c>
      <c r="M125" s="56"/>
      <c r="O125" s="6"/>
    </row>
    <row r="126" spans="1:15" ht="21" customHeight="1" x14ac:dyDescent="0.25">
      <c r="A126" s="53"/>
      <c r="B126" s="53" t="s">
        <v>87</v>
      </c>
      <c r="C126" s="34">
        <f t="shared" si="52"/>
        <v>1002</v>
      </c>
      <c r="D126" s="35">
        <f t="shared" si="53"/>
        <v>3.5367618509759629</v>
      </c>
      <c r="E126" s="55">
        <v>357</v>
      </c>
      <c r="F126" s="34">
        <f t="shared" ref="F126:F128" si="66">SUM(G126:M126)</f>
        <v>645</v>
      </c>
      <c r="G126" s="55">
        <v>69</v>
      </c>
      <c r="H126" s="55"/>
      <c r="I126" s="55">
        <v>135</v>
      </c>
      <c r="J126" s="55">
        <v>134</v>
      </c>
      <c r="K126" s="55">
        <v>74</v>
      </c>
      <c r="L126" s="55">
        <v>98</v>
      </c>
      <c r="M126" s="56">
        <v>135</v>
      </c>
      <c r="O126" s="6"/>
    </row>
    <row r="127" spans="1:15" ht="21" customHeight="1" x14ac:dyDescent="0.25">
      <c r="A127" s="53"/>
      <c r="B127" s="53" t="s">
        <v>111</v>
      </c>
      <c r="C127" s="34">
        <f t="shared" si="52"/>
        <v>109</v>
      </c>
      <c r="D127" s="35">
        <f t="shared" si="53"/>
        <v>0.38473756662313369</v>
      </c>
      <c r="E127" s="55">
        <v>102</v>
      </c>
      <c r="F127" s="34">
        <f t="shared" si="66"/>
        <v>7</v>
      </c>
      <c r="G127" s="55"/>
      <c r="H127" s="55"/>
      <c r="I127" s="55"/>
      <c r="J127" s="55"/>
      <c r="K127" s="55"/>
      <c r="L127" s="55">
        <v>7</v>
      </c>
      <c r="M127" s="56"/>
      <c r="O127" s="6"/>
    </row>
    <row r="128" spans="1:15" ht="21" customHeight="1" x14ac:dyDescent="0.25">
      <c r="A128" s="53"/>
      <c r="B128" s="53" t="s">
        <v>112</v>
      </c>
      <c r="C128" s="34">
        <f t="shared" si="52"/>
        <v>70</v>
      </c>
      <c r="D128" s="35">
        <f t="shared" si="53"/>
        <v>0.24707917122586565</v>
      </c>
      <c r="E128" s="55">
        <v>70</v>
      </c>
      <c r="F128" s="34">
        <f t="shared" si="66"/>
        <v>0</v>
      </c>
      <c r="G128" s="55"/>
      <c r="H128" s="55"/>
      <c r="I128" s="55"/>
      <c r="J128" s="55"/>
      <c r="K128" s="55"/>
      <c r="L128" s="55"/>
      <c r="M128" s="56"/>
      <c r="O128" s="6"/>
    </row>
    <row r="129" spans="1:15" s="9" customFormat="1" ht="21" customHeight="1" x14ac:dyDescent="0.25">
      <c r="A129" s="54" t="s">
        <v>31</v>
      </c>
      <c r="C129" s="25">
        <f t="shared" si="52"/>
        <v>166</v>
      </c>
      <c r="D129" s="30">
        <f t="shared" si="53"/>
        <v>0.58593060604990999</v>
      </c>
      <c r="E129" s="25">
        <f>SUM(E130:E130)</f>
        <v>166</v>
      </c>
      <c r="F129" s="25">
        <f t="shared" si="61"/>
        <v>0</v>
      </c>
      <c r="G129" s="25"/>
      <c r="H129" s="25"/>
      <c r="I129" s="25"/>
      <c r="J129" s="25"/>
      <c r="K129" s="25"/>
      <c r="L129" s="25"/>
      <c r="M129" s="27"/>
    </row>
    <row r="130" spans="1:15" ht="21" customHeight="1" x14ac:dyDescent="0.25">
      <c r="A130" s="53"/>
      <c r="B130" s="53" t="s">
        <v>113</v>
      </c>
      <c r="C130" s="34">
        <f t="shared" si="52"/>
        <v>166</v>
      </c>
      <c r="D130" s="35">
        <f>+C130/$C$8*100</f>
        <v>0.58593060604990999</v>
      </c>
      <c r="E130" s="55">
        <v>166</v>
      </c>
      <c r="F130" s="34">
        <v>0</v>
      </c>
      <c r="G130" s="55"/>
      <c r="H130" s="55"/>
      <c r="I130" s="55"/>
      <c r="J130" s="55"/>
      <c r="K130" s="55"/>
      <c r="L130" s="55"/>
      <c r="M130" s="56"/>
      <c r="O130" s="6"/>
    </row>
    <row r="131" spans="1:15" s="9" customFormat="1" ht="21" customHeight="1" x14ac:dyDescent="0.25">
      <c r="A131" s="54" t="s">
        <v>114</v>
      </c>
      <c r="C131" s="25">
        <f t="shared" si="52"/>
        <v>21</v>
      </c>
      <c r="D131" s="30">
        <f t="shared" si="53"/>
        <v>7.4123751367759699E-2</v>
      </c>
      <c r="E131" s="95">
        <f>SUM(E132)</f>
        <v>21</v>
      </c>
      <c r="F131" s="25">
        <f t="shared" si="61"/>
        <v>0</v>
      </c>
      <c r="G131" s="55"/>
      <c r="H131" s="55"/>
      <c r="I131" s="55"/>
      <c r="J131" s="55"/>
      <c r="K131" s="55"/>
      <c r="L131" s="55"/>
      <c r="M131" s="56"/>
      <c r="O131" s="6"/>
    </row>
    <row r="132" spans="1:15" s="9" customFormat="1" ht="21" customHeight="1" x14ac:dyDescent="0.25">
      <c r="A132" s="54"/>
      <c r="B132" s="53" t="s">
        <v>115</v>
      </c>
      <c r="C132" s="34">
        <f t="shared" si="52"/>
        <v>21</v>
      </c>
      <c r="D132" s="35">
        <f t="shared" si="53"/>
        <v>7.4123751367759699E-2</v>
      </c>
      <c r="E132" s="55">
        <v>21</v>
      </c>
      <c r="F132" s="2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v>0</v>
      </c>
      <c r="O132" s="6"/>
    </row>
    <row r="133" spans="1:15" s="9" customFormat="1" ht="21" customHeight="1" x14ac:dyDescent="0.25">
      <c r="A133" s="54"/>
      <c r="B133" s="53"/>
      <c r="C133" s="68"/>
      <c r="D133" s="69"/>
      <c r="E133" s="60"/>
      <c r="F133" s="68"/>
      <c r="G133" s="60"/>
      <c r="H133" s="60"/>
      <c r="I133" s="60"/>
      <c r="J133" s="60"/>
      <c r="K133" s="60"/>
      <c r="L133" s="60"/>
      <c r="M133" s="60"/>
      <c r="O133" s="6"/>
    </row>
    <row r="134" spans="1:15" ht="23.25" x14ac:dyDescent="0.25">
      <c r="A134" s="98" t="str">
        <f>A69</f>
        <v>MATRÍCULA TOTAL POR SEDE, SEGÚN FACULTAD Y CARRERA/PROGRAMA:</v>
      </c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O134" s="6"/>
    </row>
    <row r="135" spans="1:15" ht="23.25" x14ac:dyDescent="0.25">
      <c r="A135" s="98" t="s">
        <v>116</v>
      </c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O135" s="6"/>
    </row>
    <row r="136" spans="1:15" ht="11.25" customHeight="1" x14ac:dyDescent="0.25">
      <c r="A136" s="17"/>
      <c r="B136" s="17"/>
      <c r="C136" s="1"/>
      <c r="D136" s="1"/>
      <c r="E136" s="18"/>
      <c r="F136" s="1"/>
      <c r="G136" s="17"/>
      <c r="H136" s="17"/>
      <c r="I136" s="61"/>
      <c r="J136" s="61"/>
      <c r="K136" s="61"/>
      <c r="L136" s="61"/>
      <c r="M136" s="61"/>
      <c r="O136" s="6"/>
    </row>
    <row r="137" spans="1:15" ht="23.25" x14ac:dyDescent="0.25">
      <c r="A137" s="99" t="s">
        <v>1</v>
      </c>
      <c r="B137" s="99"/>
      <c r="C137" s="100" t="s">
        <v>2</v>
      </c>
      <c r="D137" s="101"/>
      <c r="E137" s="101"/>
      <c r="F137" s="101"/>
      <c r="G137" s="101"/>
      <c r="H137" s="101"/>
      <c r="I137" s="101"/>
      <c r="J137" s="101"/>
      <c r="K137" s="101"/>
      <c r="L137" s="101"/>
      <c r="M137" s="102"/>
      <c r="O137" s="6"/>
    </row>
    <row r="138" spans="1:15" ht="23.25" x14ac:dyDescent="0.25">
      <c r="A138" s="99"/>
      <c r="B138" s="99"/>
      <c r="C138" s="100" t="s">
        <v>3</v>
      </c>
      <c r="D138" s="102"/>
      <c r="E138" s="114" t="s">
        <v>117</v>
      </c>
      <c r="F138" s="100" t="s">
        <v>5</v>
      </c>
      <c r="G138" s="101"/>
      <c r="H138" s="101"/>
      <c r="I138" s="101"/>
      <c r="J138" s="101"/>
      <c r="K138" s="101"/>
      <c r="L138" s="101"/>
      <c r="M138" s="102"/>
      <c r="O138" s="6"/>
    </row>
    <row r="139" spans="1:15" ht="34.5" x14ac:dyDescent="0.25">
      <c r="A139" s="99"/>
      <c r="B139" s="99"/>
      <c r="C139" s="104" t="s">
        <v>6</v>
      </c>
      <c r="D139" s="104" t="s">
        <v>7</v>
      </c>
      <c r="E139" s="115"/>
      <c r="F139" s="104" t="s">
        <v>8</v>
      </c>
      <c r="G139" s="104" t="s">
        <v>9</v>
      </c>
      <c r="H139" s="104" t="s">
        <v>10</v>
      </c>
      <c r="I139" s="104" t="s">
        <v>11</v>
      </c>
      <c r="J139" s="104" t="s">
        <v>12</v>
      </c>
      <c r="K139" s="104" t="s">
        <v>13</v>
      </c>
      <c r="L139" s="104" t="s">
        <v>14</v>
      </c>
      <c r="M139" s="104" t="s">
        <v>15</v>
      </c>
      <c r="O139" s="6"/>
    </row>
    <row r="140" spans="1:15" ht="11.25" customHeight="1" x14ac:dyDescent="0.25">
      <c r="A140" s="53"/>
      <c r="C140" s="36"/>
      <c r="D140" s="70"/>
      <c r="E140" s="37"/>
      <c r="F140" s="36"/>
      <c r="G140" s="37"/>
      <c r="H140" s="37"/>
      <c r="I140" s="37"/>
      <c r="J140" s="37"/>
      <c r="K140" s="37"/>
      <c r="L140" s="37"/>
      <c r="M140" s="37"/>
      <c r="O140" s="6"/>
    </row>
    <row r="141" spans="1:15" ht="21" customHeight="1" x14ac:dyDescent="0.25">
      <c r="A141" s="28" t="s">
        <v>118</v>
      </c>
      <c r="B141" s="29"/>
      <c r="C141" s="63">
        <f t="shared" ref="C141:C164" si="67">E141+F141</f>
        <v>7604</v>
      </c>
      <c r="D141" s="64">
        <f>+C141/$C$8*100</f>
        <v>26.839857400021177</v>
      </c>
      <c r="E141" s="65">
        <f>+E142+E147+E150+E155+E161+E163</f>
        <v>5230</v>
      </c>
      <c r="F141" s="25">
        <f t="shared" ref="F141:F146" si="68">SUM(G141:M141)</f>
        <v>2374</v>
      </c>
      <c r="G141" s="65">
        <f t="shared" ref="G141:M141" si="69">+G142+G147+G150+G155+G161+G163</f>
        <v>281</v>
      </c>
      <c r="H141" s="65">
        <f t="shared" si="69"/>
        <v>82</v>
      </c>
      <c r="I141" s="65">
        <f t="shared" si="69"/>
        <v>224</v>
      </c>
      <c r="J141" s="65">
        <f t="shared" si="69"/>
        <v>166</v>
      </c>
      <c r="K141" s="65">
        <f t="shared" si="69"/>
        <v>595</v>
      </c>
      <c r="L141" s="65">
        <f t="shared" si="69"/>
        <v>617</v>
      </c>
      <c r="M141" s="65">
        <f t="shared" si="69"/>
        <v>409</v>
      </c>
      <c r="N141" s="5"/>
      <c r="O141" s="6"/>
    </row>
    <row r="142" spans="1:15" s="9" customFormat="1" ht="21" customHeight="1" x14ac:dyDescent="0.25">
      <c r="A142" s="28" t="s">
        <v>34</v>
      </c>
      <c r="B142" s="29"/>
      <c r="C142" s="25">
        <f>E142+F142</f>
        <v>267</v>
      </c>
      <c r="D142" s="30">
        <f t="shared" ref="D142:D145" si="70">+C142/$C$8*100</f>
        <v>0.94243055310437329</v>
      </c>
      <c r="E142" s="25">
        <f>SUM(E143:E146)</f>
        <v>235</v>
      </c>
      <c r="F142" s="25">
        <f t="shared" si="68"/>
        <v>32</v>
      </c>
      <c r="G142" s="25">
        <f t="shared" ref="G142:M142" si="71">SUM(G144:G146)</f>
        <v>0</v>
      </c>
      <c r="H142" s="25">
        <f t="shared" si="71"/>
        <v>0</v>
      </c>
      <c r="I142" s="25">
        <f t="shared" si="71"/>
        <v>0</v>
      </c>
      <c r="J142" s="25">
        <f t="shared" si="71"/>
        <v>19</v>
      </c>
      <c r="K142" s="25">
        <f t="shared" si="71"/>
        <v>13</v>
      </c>
      <c r="L142" s="25">
        <f t="shared" si="71"/>
        <v>0</v>
      </c>
      <c r="M142" s="27">
        <f t="shared" si="71"/>
        <v>0</v>
      </c>
      <c r="N142" s="5"/>
      <c r="O142" s="10"/>
    </row>
    <row r="143" spans="1:15" s="9" customFormat="1" ht="21" customHeight="1" x14ac:dyDescent="0.25">
      <c r="A143" s="28"/>
      <c r="B143" s="16" t="s">
        <v>74</v>
      </c>
      <c r="C143" s="34">
        <f>E143+F143</f>
        <v>87</v>
      </c>
      <c r="D143" s="35">
        <f t="shared" si="70"/>
        <v>0.30708411280929016</v>
      </c>
      <c r="E143" s="34">
        <v>87</v>
      </c>
      <c r="F143" s="34">
        <f t="shared" si="68"/>
        <v>0</v>
      </c>
      <c r="G143" s="25"/>
      <c r="H143" s="25"/>
      <c r="I143" s="25"/>
      <c r="J143" s="25"/>
      <c r="K143" s="25"/>
      <c r="L143" s="25"/>
      <c r="M143" s="27"/>
      <c r="N143" s="5"/>
      <c r="O143" s="10"/>
    </row>
    <row r="144" spans="1:15" ht="21" customHeight="1" x14ac:dyDescent="0.25">
      <c r="A144" s="53"/>
      <c r="B144" s="53" t="s">
        <v>119</v>
      </c>
      <c r="C144" s="34">
        <f t="shared" si="67"/>
        <v>4</v>
      </c>
      <c r="D144" s="35">
        <f t="shared" si="70"/>
        <v>1.411880978433518E-2</v>
      </c>
      <c r="E144" s="55">
        <v>4</v>
      </c>
      <c r="F144" s="34">
        <f t="shared" si="68"/>
        <v>0</v>
      </c>
      <c r="G144" s="55"/>
      <c r="H144" s="55"/>
      <c r="I144" s="55"/>
      <c r="J144" s="55"/>
      <c r="K144" s="55"/>
      <c r="L144" s="55"/>
      <c r="M144" s="56"/>
      <c r="O144" s="6"/>
    </row>
    <row r="145" spans="1:15" ht="21" customHeight="1" x14ac:dyDescent="0.25">
      <c r="A145" s="53"/>
      <c r="B145" s="53" t="s">
        <v>120</v>
      </c>
      <c r="C145" s="34">
        <f t="shared" si="67"/>
        <v>44</v>
      </c>
      <c r="D145" s="35">
        <f t="shared" si="70"/>
        <v>0.15530690762768698</v>
      </c>
      <c r="E145" s="55">
        <v>44</v>
      </c>
      <c r="F145" s="34">
        <f t="shared" si="68"/>
        <v>0</v>
      </c>
      <c r="G145" s="55"/>
      <c r="H145" s="55"/>
      <c r="I145" s="55"/>
      <c r="J145" s="55"/>
      <c r="K145" s="55"/>
      <c r="L145" s="55"/>
      <c r="M145" s="56"/>
      <c r="O145" s="6"/>
    </row>
    <row r="146" spans="1:15" ht="21" customHeight="1" x14ac:dyDescent="0.25">
      <c r="A146" s="53"/>
      <c r="B146" s="53" t="s">
        <v>121</v>
      </c>
      <c r="C146" s="34">
        <f t="shared" si="67"/>
        <v>132</v>
      </c>
      <c r="D146" s="35">
        <f t="shared" ref="D146:D149" si="72">+C146/$C$8*100</f>
        <v>0.46592072288306091</v>
      </c>
      <c r="E146" s="55">
        <v>100</v>
      </c>
      <c r="F146" s="34">
        <f t="shared" si="68"/>
        <v>32</v>
      </c>
      <c r="G146" s="55"/>
      <c r="H146" s="55"/>
      <c r="I146" s="55"/>
      <c r="J146" s="55">
        <v>19</v>
      </c>
      <c r="K146" s="55">
        <v>13</v>
      </c>
      <c r="L146" s="55"/>
      <c r="M146" s="56"/>
      <c r="O146" s="6"/>
    </row>
    <row r="147" spans="1:15" ht="21" customHeight="1" x14ac:dyDescent="0.25">
      <c r="A147" s="28" t="s">
        <v>41</v>
      </c>
      <c r="B147" s="54"/>
      <c r="C147" s="25">
        <f t="shared" si="67"/>
        <v>109</v>
      </c>
      <c r="D147" s="30">
        <f t="shared" si="72"/>
        <v>0.38473756662313369</v>
      </c>
      <c r="E147" s="66">
        <f>SUM(E148:E149)</f>
        <v>99</v>
      </c>
      <c r="F147" s="25">
        <f t="shared" ref="F147:F149" si="73">SUM(G147:M147)</f>
        <v>10</v>
      </c>
      <c r="G147" s="66">
        <f>SUM(G148:G149)</f>
        <v>0</v>
      </c>
      <c r="H147" s="66">
        <f t="shared" ref="H147:M147" si="74">SUM(H148:H149)</f>
        <v>0</v>
      </c>
      <c r="I147" s="66">
        <f t="shared" si="74"/>
        <v>0</v>
      </c>
      <c r="J147" s="66">
        <f t="shared" si="74"/>
        <v>0</v>
      </c>
      <c r="K147" s="66">
        <f t="shared" si="74"/>
        <v>10</v>
      </c>
      <c r="L147" s="66">
        <f t="shared" si="74"/>
        <v>0</v>
      </c>
      <c r="M147" s="67">
        <f t="shared" si="74"/>
        <v>0</v>
      </c>
      <c r="O147" s="6"/>
    </row>
    <row r="148" spans="1:15" ht="21" customHeight="1" x14ac:dyDescent="0.25">
      <c r="A148" s="28"/>
      <c r="B148" s="53" t="s">
        <v>122</v>
      </c>
      <c r="C148" s="34">
        <f t="shared" si="67"/>
        <v>61</v>
      </c>
      <c r="D148" s="35">
        <f t="shared" si="72"/>
        <v>0.21531184921111152</v>
      </c>
      <c r="E148" s="55">
        <v>51</v>
      </c>
      <c r="F148" s="34">
        <f t="shared" si="73"/>
        <v>10</v>
      </c>
      <c r="G148" s="55"/>
      <c r="H148" s="55"/>
      <c r="I148" s="55"/>
      <c r="J148" s="55"/>
      <c r="K148" s="55">
        <v>10</v>
      </c>
      <c r="L148" s="55"/>
      <c r="M148" s="56"/>
      <c r="O148" s="6"/>
    </row>
    <row r="149" spans="1:15" ht="21" customHeight="1" x14ac:dyDescent="0.25">
      <c r="A149" s="28"/>
      <c r="B149" s="53" t="s">
        <v>123</v>
      </c>
      <c r="C149" s="34">
        <f t="shared" si="67"/>
        <v>48</v>
      </c>
      <c r="D149" s="35">
        <f t="shared" si="72"/>
        <v>0.16942571741202217</v>
      </c>
      <c r="E149" s="55">
        <v>48</v>
      </c>
      <c r="F149" s="34">
        <f t="shared" si="73"/>
        <v>0</v>
      </c>
      <c r="G149" s="55"/>
      <c r="H149" s="55"/>
      <c r="I149" s="55"/>
      <c r="J149" s="55"/>
      <c r="K149" s="55"/>
      <c r="L149" s="55"/>
      <c r="M149" s="56"/>
      <c r="O149" s="6"/>
    </row>
    <row r="150" spans="1:15" ht="21" customHeight="1" x14ac:dyDescent="0.25">
      <c r="A150" s="54" t="s">
        <v>124</v>
      </c>
      <c r="B150" s="9"/>
      <c r="C150" s="25">
        <f t="shared" si="67"/>
        <v>2604</v>
      </c>
      <c r="D150" s="30">
        <f t="shared" ref="D150:D164" si="75">+C150/$C$8*100</f>
        <v>9.1913451696022026</v>
      </c>
      <c r="E150" s="25">
        <f>SUM(E151:E154)</f>
        <v>1993</v>
      </c>
      <c r="F150" s="25">
        <f t="shared" ref="F150:F154" si="76">SUM(G150:M150)</f>
        <v>611</v>
      </c>
      <c r="G150" s="25">
        <f t="shared" ref="G150:M150" si="77">SUM(G151:G154)</f>
        <v>77</v>
      </c>
      <c r="H150" s="25">
        <f t="shared" si="77"/>
        <v>0</v>
      </c>
      <c r="I150" s="25">
        <f t="shared" si="77"/>
        <v>0</v>
      </c>
      <c r="J150" s="25">
        <f t="shared" si="77"/>
        <v>7</v>
      </c>
      <c r="K150" s="25">
        <f t="shared" si="77"/>
        <v>235</v>
      </c>
      <c r="L150" s="25">
        <f t="shared" si="77"/>
        <v>140</v>
      </c>
      <c r="M150" s="27">
        <f t="shared" si="77"/>
        <v>152</v>
      </c>
      <c r="O150" s="6"/>
    </row>
    <row r="151" spans="1:15" ht="21" customHeight="1" x14ac:dyDescent="0.25">
      <c r="A151" s="53"/>
      <c r="B151" s="53" t="s">
        <v>125</v>
      </c>
      <c r="C151" s="34">
        <f t="shared" si="67"/>
        <v>109</v>
      </c>
      <c r="D151" s="35">
        <f t="shared" si="75"/>
        <v>0.38473756662313369</v>
      </c>
      <c r="E151" s="55">
        <v>80</v>
      </c>
      <c r="F151" s="34">
        <f t="shared" si="76"/>
        <v>29</v>
      </c>
      <c r="G151" s="55"/>
      <c r="H151" s="55"/>
      <c r="I151" s="55"/>
      <c r="J151" s="55"/>
      <c r="K151" s="55">
        <v>29</v>
      </c>
      <c r="L151" s="55"/>
      <c r="M151" s="56"/>
      <c r="O151" s="6"/>
    </row>
    <row r="152" spans="1:15" ht="21" customHeight="1" x14ac:dyDescent="0.25">
      <c r="A152" s="53"/>
      <c r="B152" s="53" t="s">
        <v>126</v>
      </c>
      <c r="C152" s="34">
        <f t="shared" si="67"/>
        <v>111</v>
      </c>
      <c r="D152" s="35">
        <f t="shared" si="75"/>
        <v>0.39179697151530124</v>
      </c>
      <c r="E152" s="55">
        <v>102</v>
      </c>
      <c r="F152" s="34">
        <f t="shared" si="76"/>
        <v>9</v>
      </c>
      <c r="G152" s="55"/>
      <c r="H152" s="55"/>
      <c r="I152" s="55"/>
      <c r="J152" s="55"/>
      <c r="K152" s="55">
        <v>9</v>
      </c>
      <c r="L152" s="55"/>
      <c r="M152" s="56"/>
      <c r="O152" s="6"/>
    </row>
    <row r="153" spans="1:15" ht="21" customHeight="1" x14ac:dyDescent="0.25">
      <c r="A153" s="53"/>
      <c r="B153" s="53" t="s">
        <v>127</v>
      </c>
      <c r="C153" s="34">
        <f t="shared" si="67"/>
        <v>1643</v>
      </c>
      <c r="D153" s="35">
        <f t="shared" si="75"/>
        <v>5.7993011189156753</v>
      </c>
      <c r="E153" s="55">
        <v>1091</v>
      </c>
      <c r="F153" s="34">
        <f t="shared" si="76"/>
        <v>552</v>
      </c>
      <c r="G153" s="55">
        <v>77</v>
      </c>
      <c r="H153" s="55"/>
      <c r="I153" s="55"/>
      <c r="J153" s="55">
        <v>7</v>
      </c>
      <c r="K153" s="55">
        <v>176</v>
      </c>
      <c r="L153" s="55">
        <v>140</v>
      </c>
      <c r="M153" s="56">
        <v>152</v>
      </c>
      <c r="O153" s="6"/>
    </row>
    <row r="154" spans="1:15" ht="21" customHeight="1" x14ac:dyDescent="0.25">
      <c r="A154" s="53"/>
      <c r="B154" s="53" t="s">
        <v>128</v>
      </c>
      <c r="C154" s="34">
        <f t="shared" si="67"/>
        <v>741</v>
      </c>
      <c r="D154" s="35">
        <f t="shared" si="75"/>
        <v>2.6155095125480923</v>
      </c>
      <c r="E154" s="55">
        <v>720</v>
      </c>
      <c r="F154" s="34">
        <f t="shared" si="76"/>
        <v>21</v>
      </c>
      <c r="G154" s="55"/>
      <c r="H154" s="55"/>
      <c r="I154" s="55"/>
      <c r="J154" s="55"/>
      <c r="K154" s="55">
        <v>21</v>
      </c>
      <c r="L154" s="55"/>
      <c r="M154" s="56"/>
      <c r="O154" s="6"/>
    </row>
    <row r="155" spans="1:15" ht="21" customHeight="1" x14ac:dyDescent="0.25">
      <c r="A155" s="54" t="s">
        <v>49</v>
      </c>
      <c r="B155" s="9"/>
      <c r="C155" s="25">
        <f t="shared" si="67"/>
        <v>4542</v>
      </c>
      <c r="D155" s="30">
        <f t="shared" si="75"/>
        <v>16.031908510112597</v>
      </c>
      <c r="E155" s="25">
        <f>SUM(E156:E160)</f>
        <v>2821</v>
      </c>
      <c r="F155" s="25">
        <f>SUM(G155:M155)</f>
        <v>1721</v>
      </c>
      <c r="G155" s="25">
        <f>SUM(G156:G160)</f>
        <v>204</v>
      </c>
      <c r="H155" s="25">
        <f t="shared" ref="H155:M155" si="78">SUM(H156:H160)</f>
        <v>82</v>
      </c>
      <c r="I155" s="25">
        <f t="shared" si="78"/>
        <v>224</v>
      </c>
      <c r="J155" s="25">
        <f t="shared" si="78"/>
        <v>140</v>
      </c>
      <c r="K155" s="25">
        <f t="shared" si="78"/>
        <v>337</v>
      </c>
      <c r="L155" s="25">
        <f t="shared" si="78"/>
        <v>477</v>
      </c>
      <c r="M155" s="27">
        <f t="shared" si="78"/>
        <v>257</v>
      </c>
      <c r="O155" s="6"/>
    </row>
    <row r="156" spans="1:15" ht="21" customHeight="1" x14ac:dyDescent="0.25">
      <c r="A156" s="53"/>
      <c r="B156" s="53" t="s">
        <v>129</v>
      </c>
      <c r="C156" s="34">
        <f t="shared" si="67"/>
        <v>1309</v>
      </c>
      <c r="D156" s="35">
        <f t="shared" si="75"/>
        <v>4.6203805019236874</v>
      </c>
      <c r="E156" s="55">
        <v>841</v>
      </c>
      <c r="F156" s="34">
        <f t="shared" ref="F156:F164" si="79">SUM(G156:M156)</f>
        <v>468</v>
      </c>
      <c r="G156" s="55">
        <v>58</v>
      </c>
      <c r="H156" s="55"/>
      <c r="I156" s="55">
        <v>75</v>
      </c>
      <c r="J156" s="55"/>
      <c r="K156" s="55">
        <v>87</v>
      </c>
      <c r="L156" s="55">
        <v>146</v>
      </c>
      <c r="M156" s="56">
        <v>102</v>
      </c>
      <c r="O156" s="6"/>
    </row>
    <row r="157" spans="1:15" ht="18" customHeight="1" x14ac:dyDescent="0.25">
      <c r="A157" s="53"/>
      <c r="B157" s="53" t="s">
        <v>130</v>
      </c>
      <c r="C157" s="34">
        <f t="shared" si="67"/>
        <v>945</v>
      </c>
      <c r="D157" s="35">
        <f t="shared" si="75"/>
        <v>3.3355688115491868</v>
      </c>
      <c r="E157" s="55">
        <v>542</v>
      </c>
      <c r="F157" s="34">
        <f t="shared" si="79"/>
        <v>403</v>
      </c>
      <c r="G157" s="55">
        <v>69</v>
      </c>
      <c r="H157" s="55">
        <v>19</v>
      </c>
      <c r="I157" s="55">
        <v>27</v>
      </c>
      <c r="J157" s="55">
        <v>31</v>
      </c>
      <c r="K157" s="55">
        <v>101</v>
      </c>
      <c r="L157" s="55">
        <v>104</v>
      </c>
      <c r="M157" s="56">
        <v>52</v>
      </c>
      <c r="O157" s="6"/>
    </row>
    <row r="158" spans="1:15" ht="18" customHeight="1" x14ac:dyDescent="0.25">
      <c r="A158" s="53"/>
      <c r="B158" s="53" t="s">
        <v>131</v>
      </c>
      <c r="C158" s="34">
        <f t="shared" si="67"/>
        <v>1463</v>
      </c>
      <c r="D158" s="35">
        <f t="shared" si="75"/>
        <v>5.1639546786205921</v>
      </c>
      <c r="E158" s="55">
        <v>862</v>
      </c>
      <c r="F158" s="34">
        <f t="shared" si="79"/>
        <v>601</v>
      </c>
      <c r="G158" s="55">
        <v>77</v>
      </c>
      <c r="H158" s="55">
        <v>49</v>
      </c>
      <c r="I158" s="55">
        <v>79</v>
      </c>
      <c r="J158" s="55">
        <v>59</v>
      </c>
      <c r="K158" s="55">
        <v>117</v>
      </c>
      <c r="L158" s="55">
        <v>148</v>
      </c>
      <c r="M158" s="56">
        <v>72</v>
      </c>
      <c r="O158" s="6"/>
    </row>
    <row r="159" spans="1:15" ht="18" customHeight="1" x14ac:dyDescent="0.25">
      <c r="A159" s="53"/>
      <c r="B159" s="53" t="s">
        <v>132</v>
      </c>
      <c r="C159" s="34">
        <f t="shared" si="67"/>
        <v>139</v>
      </c>
      <c r="D159" s="35">
        <f t="shared" si="75"/>
        <v>0.49062864000564749</v>
      </c>
      <c r="E159" s="55">
        <v>97</v>
      </c>
      <c r="F159" s="34">
        <f t="shared" si="79"/>
        <v>42</v>
      </c>
      <c r="G159" s="55"/>
      <c r="H159" s="55">
        <v>11</v>
      </c>
      <c r="I159" s="55"/>
      <c r="J159" s="55"/>
      <c r="K159" s="55"/>
      <c r="L159" s="55"/>
      <c r="M159" s="56">
        <v>31</v>
      </c>
      <c r="N159" s="9"/>
      <c r="O159" s="6"/>
    </row>
    <row r="160" spans="1:15" ht="15" customHeight="1" x14ac:dyDescent="0.25">
      <c r="A160" s="53"/>
      <c r="B160" s="53" t="s">
        <v>133</v>
      </c>
      <c r="C160" s="34">
        <f t="shared" si="67"/>
        <v>686</v>
      </c>
      <c r="D160" s="35">
        <f t="shared" si="75"/>
        <v>2.4213758780134835</v>
      </c>
      <c r="E160" s="55">
        <v>479</v>
      </c>
      <c r="F160" s="34">
        <f t="shared" si="79"/>
        <v>207</v>
      </c>
      <c r="G160" s="55"/>
      <c r="H160" s="55">
        <v>3</v>
      </c>
      <c r="I160" s="55">
        <v>43</v>
      </c>
      <c r="J160" s="55">
        <v>50</v>
      </c>
      <c r="K160" s="55">
        <v>32</v>
      </c>
      <c r="L160" s="55">
        <v>79</v>
      </c>
      <c r="M160" s="56"/>
      <c r="O160" s="6"/>
    </row>
    <row r="161" spans="1:19" ht="21" customHeight="1" x14ac:dyDescent="0.25">
      <c r="A161" s="54" t="s">
        <v>134</v>
      </c>
      <c r="B161" s="9"/>
      <c r="C161" s="25">
        <f t="shared" si="67"/>
        <v>1</v>
      </c>
      <c r="D161" s="30">
        <f t="shared" si="75"/>
        <v>3.5297024460837949E-3</v>
      </c>
      <c r="E161" s="25">
        <f>E162</f>
        <v>1</v>
      </c>
      <c r="F161" s="25">
        <f t="shared" si="79"/>
        <v>0</v>
      </c>
      <c r="G161" s="25"/>
      <c r="H161" s="25"/>
      <c r="I161" s="25"/>
      <c r="J161" s="25"/>
      <c r="K161" s="25"/>
      <c r="L161" s="25"/>
      <c r="M161" s="27"/>
      <c r="O161" s="6"/>
    </row>
    <row r="162" spans="1:19" ht="21" customHeight="1" x14ac:dyDescent="0.25">
      <c r="A162" s="53"/>
      <c r="B162" s="53" t="s">
        <v>135</v>
      </c>
      <c r="C162" s="34">
        <f t="shared" si="67"/>
        <v>1</v>
      </c>
      <c r="D162" s="35">
        <f t="shared" si="75"/>
        <v>3.5297024460837949E-3</v>
      </c>
      <c r="E162" s="55">
        <v>1</v>
      </c>
      <c r="F162" s="25">
        <f t="shared" si="79"/>
        <v>0</v>
      </c>
      <c r="G162" s="55">
        <v>0</v>
      </c>
      <c r="H162" s="55">
        <v>0</v>
      </c>
      <c r="I162" s="55">
        <v>0</v>
      </c>
      <c r="J162" s="55"/>
      <c r="K162" s="55">
        <v>0</v>
      </c>
      <c r="L162" s="55">
        <v>0</v>
      </c>
      <c r="M162" s="56">
        <v>0</v>
      </c>
    </row>
    <row r="163" spans="1:19" ht="21" customHeight="1" x14ac:dyDescent="0.25">
      <c r="A163" s="54" t="s">
        <v>114</v>
      </c>
      <c r="B163" s="9"/>
      <c r="C163" s="25">
        <f t="shared" si="67"/>
        <v>81</v>
      </c>
      <c r="D163" s="30">
        <f t="shared" si="75"/>
        <v>0.28590589813278744</v>
      </c>
      <c r="E163" s="68">
        <f>E164</f>
        <v>81</v>
      </c>
      <c r="F163" s="25">
        <f t="shared" si="79"/>
        <v>0</v>
      </c>
      <c r="G163" s="25">
        <f t="shared" ref="G163:M163" si="80">G164</f>
        <v>0</v>
      </c>
      <c r="H163" s="25">
        <f t="shared" si="80"/>
        <v>0</v>
      </c>
      <c r="I163" s="25">
        <f t="shared" si="80"/>
        <v>0</v>
      </c>
      <c r="J163" s="25">
        <f t="shared" si="80"/>
        <v>0</v>
      </c>
      <c r="K163" s="25">
        <f t="shared" si="80"/>
        <v>0</v>
      </c>
      <c r="L163" s="25">
        <f t="shared" si="80"/>
        <v>0</v>
      </c>
      <c r="M163" s="27">
        <f t="shared" si="80"/>
        <v>0</v>
      </c>
      <c r="O163" s="6"/>
    </row>
    <row r="164" spans="1:19" ht="21" customHeight="1" x14ac:dyDescent="0.25">
      <c r="A164" s="53"/>
      <c r="B164" s="53" t="s">
        <v>136</v>
      </c>
      <c r="C164" s="34">
        <f t="shared" si="67"/>
        <v>81</v>
      </c>
      <c r="D164" s="35">
        <f t="shared" si="75"/>
        <v>0.28590589813278744</v>
      </c>
      <c r="E164" s="55">
        <v>81</v>
      </c>
      <c r="F164" s="25">
        <f t="shared" si="79"/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6">
        <v>0</v>
      </c>
      <c r="O164" s="6"/>
    </row>
    <row r="165" spans="1:19" ht="11.25" customHeight="1" x14ac:dyDescent="0.25">
      <c r="A165" s="53"/>
      <c r="B165" s="53"/>
      <c r="C165" s="34"/>
      <c r="D165" s="35"/>
      <c r="E165" s="55"/>
      <c r="F165" s="34"/>
      <c r="G165" s="55"/>
      <c r="H165" s="55"/>
      <c r="I165" s="55"/>
      <c r="J165" s="55"/>
      <c r="K165" s="55"/>
      <c r="L165" s="55"/>
      <c r="M165" s="56"/>
      <c r="O165" s="6"/>
    </row>
    <row r="166" spans="1:19" ht="21" customHeight="1" x14ac:dyDescent="0.25">
      <c r="A166" s="28" t="s">
        <v>137</v>
      </c>
      <c r="B166" s="29"/>
      <c r="C166" s="63">
        <f t="shared" ref="C166:C180" si="81">E166+F166</f>
        <v>1088</v>
      </c>
      <c r="D166" s="64">
        <f t="shared" ref="D166:D180" si="82">+C166/$C$8*100</f>
        <v>3.840316261339169</v>
      </c>
      <c r="E166" s="63">
        <f>E167+E170+E176+E179</f>
        <v>782</v>
      </c>
      <c r="F166" s="63">
        <f>SUM(G166:M166)</f>
        <v>306</v>
      </c>
      <c r="G166" s="63">
        <f>G170+G176+G179</f>
        <v>23</v>
      </c>
      <c r="H166" s="63">
        <f t="shared" ref="H166:M166" si="83">H170+H176+H179</f>
        <v>17</v>
      </c>
      <c r="I166" s="63">
        <f>I170+I176+I179</f>
        <v>28</v>
      </c>
      <c r="J166" s="63">
        <f t="shared" si="83"/>
        <v>0</v>
      </c>
      <c r="K166" s="63">
        <f>K170+K176+K179</f>
        <v>133</v>
      </c>
      <c r="L166" s="63">
        <f t="shared" si="83"/>
        <v>80</v>
      </c>
      <c r="M166" s="65">
        <f t="shared" si="83"/>
        <v>25</v>
      </c>
      <c r="N166" s="5"/>
      <c r="O166" s="6"/>
    </row>
    <row r="167" spans="1:19" ht="21" customHeight="1" x14ac:dyDescent="0.25">
      <c r="A167" s="28" t="s">
        <v>138</v>
      </c>
      <c r="B167" s="29"/>
      <c r="C167" s="25">
        <f t="shared" si="81"/>
        <v>28</v>
      </c>
      <c r="D167" s="30">
        <f>+C167/$C$8*100</f>
        <v>9.8831668490346261E-2</v>
      </c>
      <c r="E167" s="31">
        <f>SUM(E168:E169)</f>
        <v>28</v>
      </c>
      <c r="F167" s="31">
        <f>SUM(G167:M167)</f>
        <v>0</v>
      </c>
      <c r="G167" s="31">
        <f t="shared" ref="G167:M167" si="84">G169</f>
        <v>0</v>
      </c>
      <c r="H167" s="31">
        <f t="shared" si="84"/>
        <v>0</v>
      </c>
      <c r="I167" s="31">
        <f t="shared" si="84"/>
        <v>0</v>
      </c>
      <c r="J167" s="31">
        <f t="shared" si="84"/>
        <v>0</v>
      </c>
      <c r="K167" s="31">
        <f t="shared" si="84"/>
        <v>0</v>
      </c>
      <c r="L167" s="31">
        <f t="shared" si="84"/>
        <v>0</v>
      </c>
      <c r="M167" s="32">
        <f t="shared" si="84"/>
        <v>0</v>
      </c>
      <c r="N167" s="5"/>
      <c r="O167" s="6"/>
    </row>
    <row r="168" spans="1:19" ht="21" customHeight="1" x14ac:dyDescent="0.25">
      <c r="A168" s="28"/>
      <c r="B168" s="53" t="s">
        <v>139</v>
      </c>
      <c r="C168" s="34">
        <f t="shared" si="81"/>
        <v>25</v>
      </c>
      <c r="D168" s="35">
        <f t="shared" ref="D168:D169" si="85">+C168/$C$8*100</f>
        <v>8.8242561152094889E-2</v>
      </c>
      <c r="E168" s="36">
        <v>25</v>
      </c>
      <c r="F168" s="31"/>
      <c r="G168" s="31"/>
      <c r="H168" s="31"/>
      <c r="I168" s="31"/>
      <c r="J168" s="31"/>
      <c r="K168" s="31"/>
      <c r="L168" s="31"/>
      <c r="M168" s="32"/>
      <c r="N168" s="5"/>
      <c r="O168" s="6"/>
    </row>
    <row r="169" spans="1:19" ht="21" customHeight="1" x14ac:dyDescent="0.25">
      <c r="A169" s="28"/>
      <c r="B169" s="53" t="s">
        <v>140</v>
      </c>
      <c r="C169" s="34">
        <f t="shared" si="81"/>
        <v>3</v>
      </c>
      <c r="D169" s="35">
        <f t="shared" si="85"/>
        <v>1.0589107338251386E-2</v>
      </c>
      <c r="E169" s="82">
        <v>3</v>
      </c>
      <c r="F169" s="34">
        <v>0</v>
      </c>
      <c r="G169" s="63"/>
      <c r="H169" s="63"/>
      <c r="I169" s="63"/>
      <c r="J169" s="63"/>
      <c r="K169" s="63"/>
      <c r="L169" s="63"/>
      <c r="M169" s="65"/>
      <c r="N169" s="5"/>
      <c r="O169" s="6"/>
    </row>
    <row r="170" spans="1:19" s="9" customFormat="1" ht="21" customHeight="1" x14ac:dyDescent="0.25">
      <c r="A170" s="28" t="s">
        <v>34</v>
      </c>
      <c r="B170" s="29"/>
      <c r="C170" s="25">
        <f t="shared" si="81"/>
        <v>262</v>
      </c>
      <c r="D170" s="30">
        <f t="shared" si="82"/>
        <v>0.92478204087395421</v>
      </c>
      <c r="E170" s="25">
        <f>SUM(E171:E175)</f>
        <v>183</v>
      </c>
      <c r="F170" s="63">
        <f t="shared" ref="F170:F180" si="86">SUM(G170:M170)</f>
        <v>79</v>
      </c>
      <c r="G170" s="25">
        <f t="shared" ref="G170:M170" si="87">SUM(G171:G175)</f>
        <v>0</v>
      </c>
      <c r="H170" s="25">
        <f t="shared" si="87"/>
        <v>17</v>
      </c>
      <c r="I170" s="25">
        <f t="shared" si="87"/>
        <v>0</v>
      </c>
      <c r="J170" s="25">
        <f t="shared" si="87"/>
        <v>0</v>
      </c>
      <c r="K170" s="25">
        <f t="shared" si="87"/>
        <v>50</v>
      </c>
      <c r="L170" s="25">
        <f t="shared" si="87"/>
        <v>12</v>
      </c>
      <c r="M170" s="27">
        <f t="shared" si="87"/>
        <v>0</v>
      </c>
      <c r="N170" s="5"/>
      <c r="O170" s="10"/>
      <c r="P170" s="11"/>
      <c r="Q170" s="11"/>
      <c r="R170" s="11"/>
      <c r="S170" s="11"/>
    </row>
    <row r="171" spans="1:19" ht="21" customHeight="1" x14ac:dyDescent="0.25">
      <c r="A171" s="53"/>
      <c r="B171" s="53" t="s">
        <v>141</v>
      </c>
      <c r="C171" s="34">
        <f t="shared" si="81"/>
        <v>1</v>
      </c>
      <c r="D171" s="35">
        <f>+C171/$C$8*100</f>
        <v>3.5297024460837949E-3</v>
      </c>
      <c r="E171" s="93">
        <v>1</v>
      </c>
      <c r="F171" s="82">
        <f t="shared" si="86"/>
        <v>0</v>
      </c>
      <c r="G171" s="55"/>
      <c r="H171" s="55"/>
      <c r="I171" s="55"/>
      <c r="J171" s="55"/>
      <c r="K171" s="55"/>
      <c r="L171" s="55"/>
      <c r="M171" s="56"/>
      <c r="O171" s="6"/>
    </row>
    <row r="172" spans="1:19" ht="21" customHeight="1" x14ac:dyDescent="0.25">
      <c r="A172" s="53"/>
      <c r="B172" s="53" t="s">
        <v>142</v>
      </c>
      <c r="C172" s="34">
        <f t="shared" si="81"/>
        <v>14</v>
      </c>
      <c r="D172" s="35">
        <f>+C172/$C$8*100</f>
        <v>4.9415834245173131E-2</v>
      </c>
      <c r="E172" s="55">
        <v>14</v>
      </c>
      <c r="F172" s="82">
        <f t="shared" si="86"/>
        <v>0</v>
      </c>
      <c r="G172" s="55"/>
      <c r="H172" s="55"/>
      <c r="I172" s="55"/>
      <c r="J172" s="55"/>
      <c r="K172" s="55"/>
      <c r="L172" s="55"/>
      <c r="M172" s="56"/>
      <c r="O172" s="6"/>
    </row>
    <row r="173" spans="1:19" ht="21" customHeight="1" x14ac:dyDescent="0.25">
      <c r="A173" s="53"/>
      <c r="B173" s="53" t="s">
        <v>143</v>
      </c>
      <c r="C173" s="34">
        <f t="shared" si="81"/>
        <v>204</v>
      </c>
      <c r="D173" s="35">
        <f>+C173/$C$8*100</f>
        <v>0.72005929900109422</v>
      </c>
      <c r="E173" s="55">
        <v>143</v>
      </c>
      <c r="F173" s="82">
        <f t="shared" si="86"/>
        <v>61</v>
      </c>
      <c r="G173" s="55"/>
      <c r="H173" s="55">
        <v>17</v>
      </c>
      <c r="I173" s="55"/>
      <c r="J173" s="55"/>
      <c r="K173" s="55">
        <v>32</v>
      </c>
      <c r="L173" s="55">
        <v>12</v>
      </c>
      <c r="M173" s="56"/>
      <c r="O173" s="6"/>
    </row>
    <row r="174" spans="1:19" ht="21" customHeight="1" x14ac:dyDescent="0.25">
      <c r="A174" s="53"/>
      <c r="B174" s="53" t="s">
        <v>144</v>
      </c>
      <c r="C174" s="34">
        <f t="shared" si="81"/>
        <v>7</v>
      </c>
      <c r="D174" s="35">
        <f t="shared" ref="D174:D175" si="88">+C174/$C$8*100</f>
        <v>2.4707917122586565E-2</v>
      </c>
      <c r="E174" s="55">
        <v>7</v>
      </c>
      <c r="F174" s="82">
        <f t="shared" si="86"/>
        <v>0</v>
      </c>
      <c r="G174" s="55"/>
      <c r="H174" s="55"/>
      <c r="I174" s="55"/>
      <c r="J174" s="55"/>
      <c r="K174" s="55"/>
      <c r="L174" s="55"/>
      <c r="M174" s="56"/>
      <c r="O174" s="6"/>
    </row>
    <row r="175" spans="1:19" ht="21" customHeight="1" x14ac:dyDescent="0.25">
      <c r="A175" s="53"/>
      <c r="B175" s="53" t="s">
        <v>145</v>
      </c>
      <c r="C175" s="34">
        <f t="shared" si="81"/>
        <v>36</v>
      </c>
      <c r="D175" s="35">
        <f t="shared" si="88"/>
        <v>0.12706928805901663</v>
      </c>
      <c r="E175" s="55">
        <v>18</v>
      </c>
      <c r="F175" s="82">
        <f t="shared" si="86"/>
        <v>18</v>
      </c>
      <c r="G175" s="55"/>
      <c r="H175" s="55"/>
      <c r="I175" s="55"/>
      <c r="J175" s="55"/>
      <c r="K175" s="55">
        <v>18</v>
      </c>
      <c r="L175" s="55"/>
      <c r="M175" s="56"/>
      <c r="O175" s="6"/>
    </row>
    <row r="176" spans="1:19" s="9" customFormat="1" ht="21" customHeight="1" x14ac:dyDescent="0.25">
      <c r="A176" s="54" t="s">
        <v>27</v>
      </c>
      <c r="C176" s="25">
        <f t="shared" si="81"/>
        <v>234</v>
      </c>
      <c r="D176" s="30">
        <f>+C176/$C$8*100</f>
        <v>0.82595037238360813</v>
      </c>
      <c r="E176" s="25">
        <f>SUM(E177:E178)</f>
        <v>229</v>
      </c>
      <c r="F176" s="63">
        <f t="shared" si="86"/>
        <v>5</v>
      </c>
      <c r="G176" s="25">
        <f>SUM(G177:G178)</f>
        <v>5</v>
      </c>
      <c r="H176" s="25">
        <f t="shared" ref="H176:M176" si="89">SUM(H177:H178)</f>
        <v>0</v>
      </c>
      <c r="I176" s="25">
        <f t="shared" si="89"/>
        <v>0</v>
      </c>
      <c r="J176" s="25">
        <f t="shared" si="89"/>
        <v>0</v>
      </c>
      <c r="K176" s="25">
        <f t="shared" si="89"/>
        <v>0</v>
      </c>
      <c r="L176" s="25">
        <f t="shared" si="89"/>
        <v>0</v>
      </c>
      <c r="M176" s="27">
        <f t="shared" si="89"/>
        <v>0</v>
      </c>
      <c r="N176" s="11"/>
      <c r="O176" s="11"/>
      <c r="P176" s="11"/>
      <c r="Q176" s="11"/>
      <c r="R176" s="11"/>
      <c r="S176" s="11"/>
    </row>
    <row r="177" spans="1:21" ht="21" customHeight="1" x14ac:dyDescent="0.25">
      <c r="A177" s="53"/>
      <c r="B177" s="53" t="s">
        <v>146</v>
      </c>
      <c r="C177" s="34">
        <f t="shared" si="81"/>
        <v>162</v>
      </c>
      <c r="D177" s="35">
        <f t="shared" si="82"/>
        <v>0.57181179626557488</v>
      </c>
      <c r="E177" s="55">
        <v>162</v>
      </c>
      <c r="F177" s="34"/>
      <c r="G177" s="55"/>
      <c r="H177" s="55"/>
      <c r="I177" s="55"/>
      <c r="J177" s="55"/>
      <c r="K177" s="55"/>
      <c r="L177" s="55"/>
      <c r="M177" s="56"/>
      <c r="O177" s="6"/>
    </row>
    <row r="178" spans="1:21" ht="21" customHeight="1" x14ac:dyDescent="0.25">
      <c r="A178" s="53"/>
      <c r="B178" s="53" t="s">
        <v>147</v>
      </c>
      <c r="C178" s="34">
        <f t="shared" si="81"/>
        <v>72</v>
      </c>
      <c r="D178" s="35">
        <f t="shared" si="82"/>
        <v>0.25413857611803325</v>
      </c>
      <c r="E178" s="55">
        <v>67</v>
      </c>
      <c r="F178" s="82">
        <f t="shared" si="86"/>
        <v>5</v>
      </c>
      <c r="G178" s="55">
        <v>5</v>
      </c>
      <c r="H178" s="55"/>
      <c r="I178" s="55"/>
      <c r="J178" s="55"/>
      <c r="K178" s="55"/>
      <c r="L178" s="55"/>
      <c r="M178" s="56"/>
      <c r="O178" s="6"/>
    </row>
    <row r="179" spans="1:21" s="9" customFormat="1" ht="21" customHeight="1" x14ac:dyDescent="0.25">
      <c r="A179" s="54" t="s">
        <v>49</v>
      </c>
      <c r="C179" s="25">
        <f t="shared" si="81"/>
        <v>564</v>
      </c>
      <c r="D179" s="30">
        <f t="shared" si="82"/>
        <v>1.9907521795912604</v>
      </c>
      <c r="E179" s="25">
        <f>E180</f>
        <v>342</v>
      </c>
      <c r="F179" s="63">
        <f t="shared" si="86"/>
        <v>222</v>
      </c>
      <c r="G179" s="25">
        <f t="shared" ref="G179:M179" si="90">G180</f>
        <v>18</v>
      </c>
      <c r="H179" s="25">
        <f t="shared" si="90"/>
        <v>0</v>
      </c>
      <c r="I179" s="25">
        <f t="shared" si="90"/>
        <v>28</v>
      </c>
      <c r="J179" s="25">
        <f t="shared" si="90"/>
        <v>0</v>
      </c>
      <c r="K179" s="25">
        <f t="shared" si="90"/>
        <v>83</v>
      </c>
      <c r="L179" s="25">
        <f t="shared" si="90"/>
        <v>68</v>
      </c>
      <c r="M179" s="27">
        <f t="shared" si="90"/>
        <v>25</v>
      </c>
      <c r="N179" s="11"/>
      <c r="O179" s="11"/>
      <c r="P179" s="11"/>
      <c r="Q179" s="11"/>
      <c r="R179" s="11"/>
      <c r="S179" s="11"/>
    </row>
    <row r="180" spans="1:21" ht="21" customHeight="1" x14ac:dyDescent="0.25">
      <c r="A180" s="71"/>
      <c r="B180" s="71" t="s">
        <v>148</v>
      </c>
      <c r="C180" s="72">
        <f t="shared" si="81"/>
        <v>564</v>
      </c>
      <c r="D180" s="73">
        <f t="shared" si="82"/>
        <v>1.9907521795912604</v>
      </c>
      <c r="E180" s="74">
        <v>342</v>
      </c>
      <c r="F180" s="87">
        <f t="shared" si="86"/>
        <v>222</v>
      </c>
      <c r="G180" s="74">
        <v>18</v>
      </c>
      <c r="H180" s="74"/>
      <c r="I180" s="74">
        <v>28</v>
      </c>
      <c r="J180" s="74"/>
      <c r="K180" s="74">
        <v>83</v>
      </c>
      <c r="L180" s="74">
        <v>68</v>
      </c>
      <c r="M180" s="75">
        <v>25</v>
      </c>
      <c r="O180" s="6"/>
    </row>
    <row r="181" spans="1:21" s="7" customFormat="1" ht="15.75" x14ac:dyDescent="0.25">
      <c r="A181" s="76" t="s">
        <v>149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21" s="12" customFormat="1" ht="15" x14ac:dyDescent="0.25">
      <c r="A182" s="77" t="s">
        <v>150</v>
      </c>
      <c r="B182" s="78"/>
      <c r="C182" s="78"/>
      <c r="D182" s="78"/>
      <c r="E182" s="78"/>
      <c r="F182" s="78"/>
      <c r="G182" s="78"/>
      <c r="H182" s="78"/>
      <c r="I182" s="79"/>
      <c r="J182" s="79"/>
      <c r="K182" s="79"/>
      <c r="L182" s="79"/>
      <c r="M182" s="79"/>
    </row>
    <row r="183" spans="1:21" s="12" customFormat="1" ht="15" x14ac:dyDescent="0.25">
      <c r="A183" s="77" t="s">
        <v>151</v>
      </c>
      <c r="C183" s="78"/>
      <c r="D183" s="78"/>
      <c r="E183" s="78"/>
      <c r="F183" s="78"/>
      <c r="G183" s="78"/>
      <c r="H183" s="78"/>
    </row>
    <row r="184" spans="1:21" ht="14.25" customHeight="1" x14ac:dyDescent="0.25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U184" s="14"/>
    </row>
    <row r="185" spans="1:21" ht="21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U185" s="14"/>
    </row>
    <row r="186" spans="1:21" ht="21" customHeight="1" x14ac:dyDescent="0.25">
      <c r="A186" s="13" t="s">
        <v>16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U186" s="14"/>
    </row>
    <row r="187" spans="1:21" ht="21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U187" s="14"/>
    </row>
    <row r="188" spans="1:21" ht="21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U188" s="14"/>
    </row>
    <row r="189" spans="1:21" ht="21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U189" s="14"/>
    </row>
    <row r="190" spans="1:21" ht="21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21" ht="21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7" spans="17:17" ht="21" customHeight="1" x14ac:dyDescent="0.25">
      <c r="Q197" s="15"/>
    </row>
    <row r="198" spans="17:17" ht="21" customHeight="1" x14ac:dyDescent="0.25">
      <c r="Q198" s="15"/>
    </row>
    <row r="199" spans="17:17" ht="21" customHeight="1" x14ac:dyDescent="0.25">
      <c r="Q199" s="15"/>
    </row>
    <row r="200" spans="17:17" ht="21" customHeight="1" x14ac:dyDescent="0.25">
      <c r="Q200" s="15"/>
    </row>
    <row r="201" spans="17:17" ht="21" customHeight="1" x14ac:dyDescent="0.25">
      <c r="Q201" s="15"/>
    </row>
  </sheetData>
  <mergeCells count="23">
    <mergeCell ref="A1:M1"/>
    <mergeCell ref="A2:M2"/>
    <mergeCell ref="A4:B6"/>
    <mergeCell ref="C4:M4"/>
    <mergeCell ref="C5:D5"/>
    <mergeCell ref="E5:E6"/>
    <mergeCell ref="F5:M5"/>
    <mergeCell ref="A8:B8"/>
    <mergeCell ref="A9:B9"/>
    <mergeCell ref="A134:M134"/>
    <mergeCell ref="A135:M135"/>
    <mergeCell ref="A137:B139"/>
    <mergeCell ref="C137:M137"/>
    <mergeCell ref="C138:D138"/>
    <mergeCell ref="E138:E139"/>
    <mergeCell ref="F138:M138"/>
    <mergeCell ref="A70:M70"/>
    <mergeCell ref="A69:M69"/>
    <mergeCell ref="F73:M73"/>
    <mergeCell ref="E73:E74"/>
    <mergeCell ref="C73:D73"/>
    <mergeCell ref="C72:M72"/>
    <mergeCell ref="A72:B74"/>
  </mergeCells>
  <printOptions horizontalCentered="1"/>
  <pageMargins left="0.59055118110236227" right="0.59055118110236227" top="0.78740157480314965" bottom="0.70866141732283472" header="0.31496062992125984" footer="0.51181102362204722"/>
  <pageSetup scale="44" firstPageNumber="0" fitToHeight="3" orientation="portrait" r:id="rId1"/>
  <headerFooter alignWithMargins="0"/>
  <rowBreaks count="2" manualBreakCount="2">
    <brk id="67" max="12" man="1"/>
    <brk id="1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3</vt:lpstr>
      <vt:lpstr>'Cuadro 3'!A_impresión_IM</vt:lpstr>
      <vt:lpstr>'Cuadro 3'!Área_de_impresión</vt:lpstr>
      <vt:lpstr>'Cuadro 3'!Excel_BuiltIn_Print_Area_1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CERVANTES</dc:creator>
  <cp:keywords/>
  <dc:description/>
  <cp:lastModifiedBy>MILAGROS CASTRO</cp:lastModifiedBy>
  <cp:revision/>
  <cp:lastPrinted>2026-05-21T19:31:44Z</cp:lastPrinted>
  <dcterms:created xsi:type="dcterms:W3CDTF">2023-09-04T16:26:28Z</dcterms:created>
  <dcterms:modified xsi:type="dcterms:W3CDTF">2026-05-21T19:32:19Z</dcterms:modified>
  <cp:category/>
  <cp:contentStatus/>
</cp:coreProperties>
</file>