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9\Página Web 2025\10.2 Ejecución Presupuestaria\2026\"/>
    </mc:Choice>
  </mc:AlternateContent>
  <bookViews>
    <workbookView xWindow="-120" yWindow="-120" windowWidth="29040" windowHeight="15840"/>
  </bookViews>
  <sheets>
    <sheet name="ANTAI" sheetId="1" r:id="rId1"/>
  </sheets>
  <definedNames>
    <definedName name="__xlnm.Print_Area_1" localSheetId="0">ANTAI!$B$1:$R$201</definedName>
    <definedName name="__xlnm.Print_Area_1">#REF!</definedName>
    <definedName name="__xlnm.Print_Area_3" localSheetId="0">#REF!</definedName>
    <definedName name="__xlnm.Print_Area_3">#REF!</definedName>
    <definedName name="__xlnm.Print_Area_7" localSheetId="0">#REF!</definedName>
    <definedName name="__xlnm.Print_Area_7">#REF!</definedName>
    <definedName name="__xlnm.Print_Area_8" localSheetId="0">#REF!</definedName>
    <definedName name="__xlnm.Print_Area_8">#REF!</definedName>
    <definedName name="__xlnm.Print_Area_9" localSheetId="0">#REF!</definedName>
    <definedName name="__xlnm.Print_Area_9">#REF!</definedName>
    <definedName name="__xlnm.Print_Titles_3" localSheetId="0">#REF!</definedName>
    <definedName name="__xlnm.Print_Titles_3">#REF!</definedName>
    <definedName name="__xlnm.Print_Titles_7" localSheetId="0">#REF!</definedName>
    <definedName name="__xlnm.Print_Titles_7">#REF!</definedName>
    <definedName name="A_IMPRESIÓN_IM" localSheetId="0">#REF!</definedName>
    <definedName name="A_IMPRESIÓN_IM">#REF!</definedName>
    <definedName name="_xlnm.Print_Area" localSheetId="0">ANTAI!$B$1:$T$201</definedName>
    <definedName name="DOD" localSheetId="0">#REF!</definedName>
    <definedName name="DOD">#REF!</definedName>
    <definedName name="INVERSION" localSheetId="0">#REF!</definedName>
    <definedName name="INVERSION">#REF!</definedName>
    <definedName name="JULIO" localSheetId="0">#REF!</definedName>
    <definedName name="JULIO">#REF!</definedName>
    <definedName name="memo" localSheetId="0">#REF!</definedName>
    <definedName name="memo">#REF!</definedName>
    <definedName name="_xlnm.Print_Titles" localSheetId="0">ANTAI!$1:$7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9" i="1" l="1"/>
  <c r="D129" i="1"/>
  <c r="T135" i="1"/>
  <c r="T137" i="1"/>
  <c r="T136" i="1"/>
  <c r="S37" i="1"/>
  <c r="T37" i="1"/>
  <c r="T208" i="1"/>
  <c r="S208" i="1"/>
  <c r="P208" i="1"/>
  <c r="N208" i="1"/>
  <c r="F208" i="1"/>
  <c r="T207" i="1"/>
  <c r="S207" i="1"/>
  <c r="P207" i="1"/>
  <c r="P206" i="1" s="1"/>
  <c r="P205" i="1" s="1"/>
  <c r="N207" i="1"/>
  <c r="F207" i="1"/>
  <c r="F206" i="1" s="1"/>
  <c r="F205" i="1" s="1"/>
  <c r="R206" i="1"/>
  <c r="Q206" i="1"/>
  <c r="M206" i="1"/>
  <c r="L206" i="1"/>
  <c r="L205" i="1" s="1"/>
  <c r="K206" i="1"/>
  <c r="K205" i="1" s="1"/>
  <c r="J206" i="1"/>
  <c r="J205" i="1" s="1"/>
  <c r="I206" i="1"/>
  <c r="T206" i="1" s="1"/>
  <c r="H206" i="1"/>
  <c r="G206" i="1"/>
  <c r="E206" i="1"/>
  <c r="E205" i="1" s="1"/>
  <c r="D206" i="1"/>
  <c r="D205" i="1" s="1"/>
  <c r="R205" i="1"/>
  <c r="Q205" i="1"/>
  <c r="I205" i="1"/>
  <c r="H205" i="1"/>
  <c r="G205" i="1"/>
  <c r="T204" i="1"/>
  <c r="S204" i="1"/>
  <c r="P204" i="1"/>
  <c r="N204" i="1"/>
  <c r="O204" i="1" s="1"/>
  <c r="F204" i="1"/>
  <c r="T203" i="1"/>
  <c r="S203" i="1"/>
  <c r="P203" i="1"/>
  <c r="N203" i="1"/>
  <c r="O203" i="1" s="1"/>
  <c r="F203" i="1"/>
  <c r="T202" i="1"/>
  <c r="S202" i="1"/>
  <c r="P202" i="1"/>
  <c r="N202" i="1"/>
  <c r="O202" i="1" s="1"/>
  <c r="F202" i="1"/>
  <c r="T201" i="1"/>
  <c r="S201" i="1"/>
  <c r="P201" i="1"/>
  <c r="N201" i="1"/>
  <c r="F201" i="1"/>
  <c r="T200" i="1"/>
  <c r="S200" i="1"/>
  <c r="P200" i="1"/>
  <c r="N200" i="1"/>
  <c r="F200" i="1"/>
  <c r="T199" i="1"/>
  <c r="S199" i="1"/>
  <c r="P199" i="1"/>
  <c r="P197" i="1" s="1"/>
  <c r="N199" i="1"/>
  <c r="F199" i="1"/>
  <c r="T198" i="1"/>
  <c r="S198" i="1"/>
  <c r="P198" i="1"/>
  <c r="N198" i="1"/>
  <c r="O198" i="1" s="1"/>
  <c r="F198" i="1"/>
  <c r="R197" i="1"/>
  <c r="Q197" i="1"/>
  <c r="N197" i="1"/>
  <c r="M197" i="1"/>
  <c r="L197" i="1"/>
  <c r="K197" i="1"/>
  <c r="J197" i="1"/>
  <c r="I197" i="1"/>
  <c r="H197" i="1"/>
  <c r="G197" i="1"/>
  <c r="F197" i="1"/>
  <c r="D197" i="1"/>
  <c r="P196" i="1"/>
  <c r="N196" i="1"/>
  <c r="F196" i="1"/>
  <c r="T195" i="1"/>
  <c r="S195" i="1"/>
  <c r="P195" i="1"/>
  <c r="N195" i="1"/>
  <c r="O195" i="1" s="1"/>
  <c r="F195" i="1"/>
  <c r="T194" i="1"/>
  <c r="S194" i="1"/>
  <c r="P194" i="1"/>
  <c r="P193" i="1" s="1"/>
  <c r="N194" i="1"/>
  <c r="F194" i="1"/>
  <c r="F193" i="1" s="1"/>
  <c r="R193" i="1"/>
  <c r="Q193" i="1"/>
  <c r="Q192" i="1" s="1"/>
  <c r="M193" i="1"/>
  <c r="L193" i="1"/>
  <c r="K193" i="1"/>
  <c r="J193" i="1"/>
  <c r="J192" i="1" s="1"/>
  <c r="I193" i="1"/>
  <c r="T193" i="1" s="1"/>
  <c r="H193" i="1"/>
  <c r="H192" i="1" s="1"/>
  <c r="G193" i="1"/>
  <c r="E193" i="1"/>
  <c r="E192" i="1" s="1"/>
  <c r="D193" i="1"/>
  <c r="D192" i="1" s="1"/>
  <c r="M192" i="1"/>
  <c r="L192" i="1"/>
  <c r="K192" i="1"/>
  <c r="T191" i="1"/>
  <c r="S191" i="1"/>
  <c r="P191" i="1"/>
  <c r="N191" i="1"/>
  <c r="F191" i="1"/>
  <c r="T190" i="1"/>
  <c r="S190" i="1"/>
  <c r="P190" i="1"/>
  <c r="P189" i="1" s="1"/>
  <c r="N190" i="1"/>
  <c r="O190" i="1" s="1"/>
  <c r="O189" i="1" s="1"/>
  <c r="F190" i="1"/>
  <c r="F189" i="1" s="1"/>
  <c r="T189" i="1"/>
  <c r="R189" i="1"/>
  <c r="Q189" i="1"/>
  <c r="M189" i="1"/>
  <c r="L189" i="1"/>
  <c r="K189" i="1"/>
  <c r="J189" i="1"/>
  <c r="I189" i="1"/>
  <c r="H189" i="1"/>
  <c r="G189" i="1"/>
  <c r="E189" i="1"/>
  <c r="D189" i="1"/>
  <c r="T188" i="1"/>
  <c r="S188" i="1"/>
  <c r="P188" i="1"/>
  <c r="N188" i="1"/>
  <c r="F188" i="1"/>
  <c r="T187" i="1"/>
  <c r="S187" i="1"/>
  <c r="P187" i="1"/>
  <c r="N187" i="1"/>
  <c r="F187" i="1"/>
  <c r="R186" i="1"/>
  <c r="Q186" i="1"/>
  <c r="M186" i="1"/>
  <c r="L186" i="1"/>
  <c r="K186" i="1"/>
  <c r="J186" i="1"/>
  <c r="I186" i="1"/>
  <c r="H186" i="1"/>
  <c r="G186" i="1"/>
  <c r="E186" i="1"/>
  <c r="D186" i="1"/>
  <c r="T185" i="1"/>
  <c r="S185" i="1"/>
  <c r="P185" i="1"/>
  <c r="N185" i="1"/>
  <c r="F185" i="1"/>
  <c r="T184" i="1"/>
  <c r="S184" i="1"/>
  <c r="P184" i="1"/>
  <c r="N184" i="1"/>
  <c r="F184" i="1"/>
  <c r="T183" i="1"/>
  <c r="S183" i="1"/>
  <c r="P183" i="1"/>
  <c r="N183" i="1"/>
  <c r="O183" i="1" s="1"/>
  <c r="F183" i="1"/>
  <c r="T182" i="1"/>
  <c r="S182" i="1"/>
  <c r="P182" i="1"/>
  <c r="N182" i="1"/>
  <c r="O182" i="1" s="1"/>
  <c r="F182" i="1"/>
  <c r="T181" i="1"/>
  <c r="S181" i="1"/>
  <c r="P181" i="1"/>
  <c r="N181" i="1"/>
  <c r="F181" i="1"/>
  <c r="T180" i="1"/>
  <c r="S180" i="1"/>
  <c r="P180" i="1"/>
  <c r="N180" i="1"/>
  <c r="F180" i="1"/>
  <c r="T179" i="1"/>
  <c r="S179" i="1"/>
  <c r="P179" i="1"/>
  <c r="N179" i="1"/>
  <c r="F179" i="1"/>
  <c r="R178" i="1"/>
  <c r="Q178" i="1"/>
  <c r="M178" i="1"/>
  <c r="L178" i="1"/>
  <c r="K178" i="1"/>
  <c r="J178" i="1"/>
  <c r="I178" i="1"/>
  <c r="H178" i="1"/>
  <c r="G178" i="1"/>
  <c r="E178" i="1"/>
  <c r="D178" i="1"/>
  <c r="T177" i="1"/>
  <c r="S177" i="1"/>
  <c r="P177" i="1"/>
  <c r="N177" i="1"/>
  <c r="F177" i="1"/>
  <c r="T176" i="1"/>
  <c r="S176" i="1"/>
  <c r="P176" i="1"/>
  <c r="N176" i="1"/>
  <c r="O176" i="1" s="1"/>
  <c r="F176" i="1"/>
  <c r="R175" i="1"/>
  <c r="Q175" i="1"/>
  <c r="M175" i="1"/>
  <c r="L175" i="1"/>
  <c r="K175" i="1"/>
  <c r="K172" i="1" s="1"/>
  <c r="J175" i="1"/>
  <c r="J172" i="1" s="1"/>
  <c r="I175" i="1"/>
  <c r="H175" i="1"/>
  <c r="G175" i="1"/>
  <c r="F175" i="1"/>
  <c r="E175" i="1"/>
  <c r="D175" i="1"/>
  <c r="T174" i="1"/>
  <c r="S174" i="1"/>
  <c r="P174" i="1"/>
  <c r="P173" i="1" s="1"/>
  <c r="N174" i="1"/>
  <c r="F174" i="1"/>
  <c r="F173" i="1" s="1"/>
  <c r="R173" i="1"/>
  <c r="Q173" i="1"/>
  <c r="N173" i="1"/>
  <c r="M173" i="1"/>
  <c r="T173" i="1" s="1"/>
  <c r="L173" i="1"/>
  <c r="K173" i="1"/>
  <c r="J173" i="1"/>
  <c r="I173" i="1"/>
  <c r="H173" i="1"/>
  <c r="G173" i="1"/>
  <c r="E173" i="1"/>
  <c r="D173" i="1"/>
  <c r="E172" i="1"/>
  <c r="T171" i="1"/>
  <c r="S171" i="1"/>
  <c r="P171" i="1"/>
  <c r="N171" i="1"/>
  <c r="O171" i="1" s="1"/>
  <c r="O170" i="1" s="1"/>
  <c r="F171" i="1"/>
  <c r="R170" i="1"/>
  <c r="Q170" i="1"/>
  <c r="P170" i="1"/>
  <c r="M170" i="1"/>
  <c r="L170" i="1"/>
  <c r="K170" i="1"/>
  <c r="J170" i="1"/>
  <c r="I170" i="1"/>
  <c r="H170" i="1"/>
  <c r="G170" i="1"/>
  <c r="F170" i="1"/>
  <c r="E170" i="1"/>
  <c r="D170" i="1"/>
  <c r="T169" i="1"/>
  <c r="S169" i="1"/>
  <c r="P169" i="1"/>
  <c r="P168" i="1" s="1"/>
  <c r="N169" i="1"/>
  <c r="N168" i="1" s="1"/>
  <c r="F169" i="1"/>
  <c r="F168" i="1" s="1"/>
  <c r="R168" i="1"/>
  <c r="Q168" i="1"/>
  <c r="M168" i="1"/>
  <c r="L168" i="1"/>
  <c r="K168" i="1"/>
  <c r="J168" i="1"/>
  <c r="I168" i="1"/>
  <c r="H168" i="1"/>
  <c r="G168" i="1"/>
  <c r="E168" i="1"/>
  <c r="D168" i="1"/>
  <c r="T167" i="1"/>
  <c r="S167" i="1"/>
  <c r="P167" i="1"/>
  <c r="P166" i="1" s="1"/>
  <c r="N167" i="1"/>
  <c r="O167" i="1" s="1"/>
  <c r="O166" i="1" s="1"/>
  <c r="F167" i="1"/>
  <c r="R166" i="1"/>
  <c r="Q166" i="1"/>
  <c r="M166" i="1"/>
  <c r="L166" i="1"/>
  <c r="K166" i="1"/>
  <c r="J166" i="1"/>
  <c r="I166" i="1"/>
  <c r="H166" i="1"/>
  <c r="G166" i="1"/>
  <c r="F166" i="1"/>
  <c r="E166" i="1"/>
  <c r="D166" i="1"/>
  <c r="T165" i="1"/>
  <c r="S165" i="1"/>
  <c r="P165" i="1"/>
  <c r="P164" i="1" s="1"/>
  <c r="N165" i="1"/>
  <c r="O165" i="1" s="1"/>
  <c r="F165" i="1"/>
  <c r="F164" i="1" s="1"/>
  <c r="R164" i="1"/>
  <c r="Q164" i="1"/>
  <c r="M164" i="1"/>
  <c r="L164" i="1"/>
  <c r="L161" i="1" s="1"/>
  <c r="K164" i="1"/>
  <c r="J164" i="1"/>
  <c r="I164" i="1"/>
  <c r="H164" i="1"/>
  <c r="G164" i="1"/>
  <c r="E164" i="1"/>
  <c r="D164" i="1"/>
  <c r="D161" i="1" s="1"/>
  <c r="T163" i="1"/>
  <c r="S163" i="1"/>
  <c r="N163" i="1"/>
  <c r="N162" i="1" s="1"/>
  <c r="F163" i="1"/>
  <c r="F162" i="1" s="1"/>
  <c r="R162" i="1"/>
  <c r="Q162" i="1"/>
  <c r="M162" i="1"/>
  <c r="L162" i="1"/>
  <c r="K162" i="1"/>
  <c r="J162" i="1"/>
  <c r="I162" i="1"/>
  <c r="H162" i="1"/>
  <c r="G162" i="1"/>
  <c r="E162" i="1"/>
  <c r="D162" i="1"/>
  <c r="M161" i="1"/>
  <c r="E161" i="1"/>
  <c r="T158" i="1"/>
  <c r="S158" i="1"/>
  <c r="P158" i="1"/>
  <c r="N158" i="1"/>
  <c r="O158" i="1" s="1"/>
  <c r="O157" i="1" s="1"/>
  <c r="F158" i="1"/>
  <c r="F157" i="1" s="1"/>
  <c r="R157" i="1"/>
  <c r="Q157" i="1"/>
  <c r="P157" i="1"/>
  <c r="N157" i="1"/>
  <c r="M157" i="1"/>
  <c r="L157" i="1"/>
  <c r="K157" i="1"/>
  <c r="J157" i="1"/>
  <c r="I157" i="1"/>
  <c r="H157" i="1"/>
  <c r="G157" i="1"/>
  <c r="E157" i="1"/>
  <c r="D157" i="1"/>
  <c r="T156" i="1"/>
  <c r="S156" i="1"/>
  <c r="P156" i="1"/>
  <c r="N156" i="1"/>
  <c r="F156" i="1"/>
  <c r="F154" i="1" s="1"/>
  <c r="T155" i="1"/>
  <c r="S155" i="1"/>
  <c r="P155" i="1"/>
  <c r="N155" i="1"/>
  <c r="F155" i="1"/>
  <c r="R154" i="1"/>
  <c r="Q154" i="1"/>
  <c r="P154" i="1"/>
  <c r="M154" i="1"/>
  <c r="L154" i="1"/>
  <c r="K154" i="1"/>
  <c r="J154" i="1"/>
  <c r="S154" i="1" s="1"/>
  <c r="I154" i="1"/>
  <c r="T154" i="1" s="1"/>
  <c r="H154" i="1"/>
  <c r="G154" i="1"/>
  <c r="E154" i="1"/>
  <c r="D154" i="1"/>
  <c r="T153" i="1"/>
  <c r="S153" i="1"/>
  <c r="P153" i="1"/>
  <c r="N153" i="1"/>
  <c r="O153" i="1" s="1"/>
  <c r="F153" i="1"/>
  <c r="T152" i="1"/>
  <c r="S152" i="1"/>
  <c r="P152" i="1"/>
  <c r="N152" i="1"/>
  <c r="O152" i="1" s="1"/>
  <c r="F152" i="1"/>
  <c r="R151" i="1"/>
  <c r="Q151" i="1"/>
  <c r="P151" i="1"/>
  <c r="M151" i="1"/>
  <c r="L151" i="1"/>
  <c r="K151" i="1"/>
  <c r="J151" i="1"/>
  <c r="I151" i="1"/>
  <c r="H151" i="1"/>
  <c r="G151" i="1"/>
  <c r="E151" i="1"/>
  <c r="D151" i="1"/>
  <c r="T150" i="1"/>
  <c r="S150" i="1"/>
  <c r="P150" i="1"/>
  <c r="N150" i="1"/>
  <c r="O150" i="1" s="1"/>
  <c r="F150" i="1"/>
  <c r="T149" i="1"/>
  <c r="S149" i="1"/>
  <c r="P149" i="1"/>
  <c r="N149" i="1"/>
  <c r="O149" i="1" s="1"/>
  <c r="F149" i="1"/>
  <c r="T148" i="1"/>
  <c r="S148" i="1"/>
  <c r="P148" i="1"/>
  <c r="N148" i="1"/>
  <c r="F148" i="1"/>
  <c r="T147" i="1"/>
  <c r="S147" i="1"/>
  <c r="P147" i="1"/>
  <c r="N147" i="1"/>
  <c r="O147" i="1" s="1"/>
  <c r="F147" i="1"/>
  <c r="T146" i="1"/>
  <c r="S146" i="1"/>
  <c r="P146" i="1"/>
  <c r="N146" i="1"/>
  <c r="F146" i="1"/>
  <c r="R145" i="1"/>
  <c r="Q145" i="1"/>
  <c r="M145" i="1"/>
  <c r="L145" i="1"/>
  <c r="K145" i="1"/>
  <c r="J145" i="1"/>
  <c r="I145" i="1"/>
  <c r="H145" i="1"/>
  <c r="H140" i="1" s="1"/>
  <c r="G145" i="1"/>
  <c r="E145" i="1"/>
  <c r="D145" i="1"/>
  <c r="T144" i="1"/>
  <c r="S144" i="1"/>
  <c r="P144" i="1"/>
  <c r="N144" i="1"/>
  <c r="O144" i="1" s="1"/>
  <c r="F144" i="1"/>
  <c r="T143" i="1"/>
  <c r="S143" i="1"/>
  <c r="P143" i="1"/>
  <c r="N143" i="1"/>
  <c r="F143" i="1"/>
  <c r="T142" i="1"/>
  <c r="S142" i="1"/>
  <c r="P142" i="1"/>
  <c r="N142" i="1"/>
  <c r="F142" i="1"/>
  <c r="R141" i="1"/>
  <c r="Q141" i="1"/>
  <c r="M141" i="1"/>
  <c r="L141" i="1"/>
  <c r="K141" i="1"/>
  <c r="J141" i="1"/>
  <c r="J140" i="1" s="1"/>
  <c r="I141" i="1"/>
  <c r="H141" i="1"/>
  <c r="G141" i="1"/>
  <c r="E141" i="1"/>
  <c r="D141" i="1"/>
  <c r="T139" i="1"/>
  <c r="S139" i="1"/>
  <c r="N139" i="1"/>
  <c r="O139" i="1" s="1"/>
  <c r="F139" i="1"/>
  <c r="T138" i="1"/>
  <c r="S138" i="1"/>
  <c r="N138" i="1"/>
  <c r="O138" i="1" s="1"/>
  <c r="F138" i="1"/>
  <c r="S137" i="1"/>
  <c r="N137" i="1"/>
  <c r="O137" i="1" s="1"/>
  <c r="F137" i="1"/>
  <c r="S136" i="1"/>
  <c r="N136" i="1"/>
  <c r="O136" i="1" s="1"/>
  <c r="F136" i="1"/>
  <c r="S135" i="1"/>
  <c r="N135" i="1"/>
  <c r="O135" i="1" s="1"/>
  <c r="F135" i="1"/>
  <c r="F134" i="1" s="1"/>
  <c r="F131" i="1" s="1"/>
  <c r="R134" i="1"/>
  <c r="Q134" i="1"/>
  <c r="P134" i="1"/>
  <c r="M134" i="1"/>
  <c r="L134" i="1"/>
  <c r="K134" i="1"/>
  <c r="J134" i="1"/>
  <c r="I134" i="1"/>
  <c r="H134" i="1"/>
  <c r="G134" i="1"/>
  <c r="E134" i="1"/>
  <c r="D134" i="1"/>
  <c r="T133" i="1"/>
  <c r="S133" i="1"/>
  <c r="P133" i="1"/>
  <c r="P132" i="1" s="1"/>
  <c r="P131" i="1" s="1"/>
  <c r="N133" i="1"/>
  <c r="N132" i="1" s="1"/>
  <c r="F133" i="1"/>
  <c r="R132" i="1"/>
  <c r="R131" i="1" s="1"/>
  <c r="Q132" i="1"/>
  <c r="Q131" i="1" s="1"/>
  <c r="M132" i="1"/>
  <c r="L132" i="1"/>
  <c r="K132" i="1"/>
  <c r="J132" i="1"/>
  <c r="I132" i="1"/>
  <c r="H132" i="1"/>
  <c r="H131" i="1" s="1"/>
  <c r="G132" i="1"/>
  <c r="F132" i="1"/>
  <c r="E132" i="1"/>
  <c r="D132" i="1"/>
  <c r="L131" i="1"/>
  <c r="I131" i="1"/>
  <c r="T130" i="1"/>
  <c r="S130" i="1"/>
  <c r="P130" i="1"/>
  <c r="N130" i="1"/>
  <c r="F130" i="1"/>
  <c r="R129" i="1"/>
  <c r="Q129" i="1"/>
  <c r="M129" i="1"/>
  <c r="L129" i="1"/>
  <c r="K129" i="1"/>
  <c r="J129" i="1"/>
  <c r="I129" i="1"/>
  <c r="H129" i="1"/>
  <c r="G129" i="1"/>
  <c r="T128" i="1"/>
  <c r="S128" i="1"/>
  <c r="P128" i="1"/>
  <c r="N128" i="1"/>
  <c r="F128" i="1"/>
  <c r="T127" i="1"/>
  <c r="S127" i="1"/>
  <c r="P127" i="1"/>
  <c r="N127" i="1"/>
  <c r="O127" i="1" s="1"/>
  <c r="F127" i="1"/>
  <c r="T126" i="1"/>
  <c r="S126" i="1"/>
  <c r="P126" i="1"/>
  <c r="N126" i="1"/>
  <c r="F126" i="1"/>
  <c r="T125" i="1"/>
  <c r="S125" i="1"/>
  <c r="P125" i="1"/>
  <c r="N125" i="1"/>
  <c r="O125" i="1" s="1"/>
  <c r="F125" i="1"/>
  <c r="T124" i="1"/>
  <c r="S124" i="1"/>
  <c r="P124" i="1"/>
  <c r="N124" i="1"/>
  <c r="O124" i="1" s="1"/>
  <c r="F124" i="1"/>
  <c r="T123" i="1"/>
  <c r="S123" i="1"/>
  <c r="P123" i="1"/>
  <c r="N123" i="1"/>
  <c r="F123" i="1"/>
  <c r="T122" i="1"/>
  <c r="S122" i="1"/>
  <c r="P122" i="1"/>
  <c r="N122" i="1"/>
  <c r="F122" i="1"/>
  <c r="R121" i="1"/>
  <c r="Q121" i="1"/>
  <c r="M121" i="1"/>
  <c r="L121" i="1"/>
  <c r="K121" i="1"/>
  <c r="J121" i="1"/>
  <c r="I121" i="1"/>
  <c r="T121" i="1" s="1"/>
  <c r="H121" i="1"/>
  <c r="G121" i="1"/>
  <c r="E121" i="1"/>
  <c r="D121" i="1"/>
  <c r="T120" i="1"/>
  <c r="S120" i="1"/>
  <c r="P120" i="1"/>
  <c r="N120" i="1"/>
  <c r="F120" i="1"/>
  <c r="T119" i="1"/>
  <c r="S119" i="1"/>
  <c r="P119" i="1"/>
  <c r="N119" i="1"/>
  <c r="O119" i="1" s="1"/>
  <c r="F119" i="1"/>
  <c r="T118" i="1"/>
  <c r="S118" i="1"/>
  <c r="P118" i="1"/>
  <c r="O118" i="1" s="1"/>
  <c r="N118" i="1"/>
  <c r="F118" i="1"/>
  <c r="T117" i="1"/>
  <c r="S117" i="1"/>
  <c r="P117" i="1"/>
  <c r="N117" i="1"/>
  <c r="N115" i="1" s="1"/>
  <c r="F117" i="1"/>
  <c r="T116" i="1"/>
  <c r="S116" i="1"/>
  <c r="P116" i="1"/>
  <c r="N116" i="1"/>
  <c r="F116" i="1"/>
  <c r="R115" i="1"/>
  <c r="Q115" i="1"/>
  <c r="M115" i="1"/>
  <c r="L115" i="1"/>
  <c r="K115" i="1"/>
  <c r="J115" i="1"/>
  <c r="I115" i="1"/>
  <c r="H115" i="1"/>
  <c r="G115" i="1"/>
  <c r="E115" i="1"/>
  <c r="D115" i="1"/>
  <c r="T114" i="1"/>
  <c r="S114" i="1"/>
  <c r="P114" i="1"/>
  <c r="N114" i="1"/>
  <c r="O114" i="1" s="1"/>
  <c r="F114" i="1"/>
  <c r="T113" i="1"/>
  <c r="S113" i="1"/>
  <c r="P113" i="1"/>
  <c r="N113" i="1"/>
  <c r="O113" i="1" s="1"/>
  <c r="F113" i="1"/>
  <c r="T112" i="1"/>
  <c r="S112" i="1"/>
  <c r="P112" i="1"/>
  <c r="N112" i="1"/>
  <c r="F112" i="1"/>
  <c r="T111" i="1"/>
  <c r="S111" i="1"/>
  <c r="P111" i="1"/>
  <c r="N111" i="1"/>
  <c r="F111" i="1"/>
  <c r="T110" i="1"/>
  <c r="S110" i="1"/>
  <c r="P110" i="1"/>
  <c r="N110" i="1"/>
  <c r="F110" i="1"/>
  <c r="T109" i="1"/>
  <c r="S109" i="1"/>
  <c r="P109" i="1"/>
  <c r="N109" i="1"/>
  <c r="F109" i="1"/>
  <c r="T108" i="1"/>
  <c r="S108" i="1"/>
  <c r="P108" i="1"/>
  <c r="N108" i="1"/>
  <c r="O108" i="1" s="1"/>
  <c r="F108" i="1"/>
  <c r="T107" i="1"/>
  <c r="R107" i="1"/>
  <c r="Q107" i="1"/>
  <c r="M107" i="1"/>
  <c r="S107" i="1" s="1"/>
  <c r="L107" i="1"/>
  <c r="K107" i="1"/>
  <c r="J107" i="1"/>
  <c r="I107" i="1"/>
  <c r="H107" i="1"/>
  <c r="G107" i="1"/>
  <c r="E107" i="1"/>
  <c r="D107" i="1"/>
  <c r="T106" i="1"/>
  <c r="S106" i="1"/>
  <c r="P106" i="1"/>
  <c r="N106" i="1"/>
  <c r="F106" i="1"/>
  <c r="T105" i="1"/>
  <c r="S105" i="1"/>
  <c r="P105" i="1"/>
  <c r="N105" i="1"/>
  <c r="F105" i="1"/>
  <c r="T104" i="1"/>
  <c r="S104" i="1"/>
  <c r="P104" i="1"/>
  <c r="N104" i="1"/>
  <c r="F104" i="1"/>
  <c r="T103" i="1"/>
  <c r="S103" i="1"/>
  <c r="P103" i="1"/>
  <c r="N103" i="1"/>
  <c r="F103" i="1"/>
  <c r="T102" i="1"/>
  <c r="S102" i="1"/>
  <c r="P102" i="1"/>
  <c r="O102" i="1" s="1"/>
  <c r="N102" i="1"/>
  <c r="F102" i="1"/>
  <c r="R101" i="1"/>
  <c r="Q101" i="1"/>
  <c r="M101" i="1"/>
  <c r="T101" i="1" s="1"/>
  <c r="L101" i="1"/>
  <c r="K101" i="1"/>
  <c r="J101" i="1"/>
  <c r="I101" i="1"/>
  <c r="H101" i="1"/>
  <c r="G101" i="1"/>
  <c r="E101" i="1"/>
  <c r="D101" i="1"/>
  <c r="T100" i="1"/>
  <c r="S100" i="1"/>
  <c r="P100" i="1"/>
  <c r="N100" i="1"/>
  <c r="F100" i="1"/>
  <c r="T99" i="1"/>
  <c r="S99" i="1"/>
  <c r="P99" i="1"/>
  <c r="N99" i="1"/>
  <c r="O99" i="1" s="1"/>
  <c r="F99" i="1"/>
  <c r="T98" i="1"/>
  <c r="S98" i="1"/>
  <c r="P98" i="1"/>
  <c r="N98" i="1"/>
  <c r="F98" i="1"/>
  <c r="R97" i="1"/>
  <c r="Q97" i="1"/>
  <c r="M97" i="1"/>
  <c r="S97" i="1" s="1"/>
  <c r="L97" i="1"/>
  <c r="K97" i="1"/>
  <c r="J97" i="1"/>
  <c r="I97" i="1"/>
  <c r="H97" i="1"/>
  <c r="G97" i="1"/>
  <c r="E97" i="1"/>
  <c r="D97" i="1"/>
  <c r="T96" i="1"/>
  <c r="S96" i="1"/>
  <c r="P96" i="1"/>
  <c r="N96" i="1"/>
  <c r="F96" i="1"/>
  <c r="T95" i="1"/>
  <c r="S95" i="1"/>
  <c r="P95" i="1"/>
  <c r="N95" i="1"/>
  <c r="F95" i="1"/>
  <c r="T94" i="1"/>
  <c r="S94" i="1"/>
  <c r="P94" i="1"/>
  <c r="P92" i="1" s="1"/>
  <c r="N94" i="1"/>
  <c r="F94" i="1"/>
  <c r="T93" i="1"/>
  <c r="S93" i="1"/>
  <c r="P93" i="1"/>
  <c r="N93" i="1"/>
  <c r="O93" i="1" s="1"/>
  <c r="F93" i="1"/>
  <c r="S92" i="1"/>
  <c r="R92" i="1"/>
  <c r="Q92" i="1"/>
  <c r="M92" i="1"/>
  <c r="L92" i="1"/>
  <c r="K92" i="1"/>
  <c r="J92" i="1"/>
  <c r="I92" i="1"/>
  <c r="H92" i="1"/>
  <c r="G92" i="1"/>
  <c r="E92" i="1"/>
  <c r="D92" i="1"/>
  <c r="T91" i="1"/>
  <c r="S91" i="1"/>
  <c r="P91" i="1"/>
  <c r="N91" i="1"/>
  <c r="F91" i="1"/>
  <c r="T90" i="1"/>
  <c r="S90" i="1"/>
  <c r="P90" i="1"/>
  <c r="N90" i="1"/>
  <c r="F90" i="1"/>
  <c r="T89" i="1"/>
  <c r="S89" i="1"/>
  <c r="P89" i="1"/>
  <c r="N89" i="1"/>
  <c r="O89" i="1" s="1"/>
  <c r="F89" i="1"/>
  <c r="T88" i="1"/>
  <c r="S88" i="1"/>
  <c r="P88" i="1"/>
  <c r="O88" i="1"/>
  <c r="N88" i="1"/>
  <c r="F88" i="1"/>
  <c r="T87" i="1"/>
  <c r="S87" i="1"/>
  <c r="P87" i="1"/>
  <c r="N87" i="1"/>
  <c r="F87" i="1"/>
  <c r="R86" i="1"/>
  <c r="Q86" i="1"/>
  <c r="M86" i="1"/>
  <c r="L86" i="1"/>
  <c r="K86" i="1"/>
  <c r="K82" i="1" s="1"/>
  <c r="J86" i="1"/>
  <c r="I86" i="1"/>
  <c r="H86" i="1"/>
  <c r="G86" i="1"/>
  <c r="E86" i="1"/>
  <c r="D86" i="1"/>
  <c r="T85" i="1"/>
  <c r="S85" i="1"/>
  <c r="P85" i="1"/>
  <c r="N85" i="1"/>
  <c r="F85" i="1"/>
  <c r="T84" i="1"/>
  <c r="S84" i="1"/>
  <c r="P84" i="1"/>
  <c r="N84" i="1"/>
  <c r="N83" i="1" s="1"/>
  <c r="F84" i="1"/>
  <c r="R83" i="1"/>
  <c r="Q83" i="1"/>
  <c r="M83" i="1"/>
  <c r="L83" i="1"/>
  <c r="K83" i="1"/>
  <c r="J83" i="1"/>
  <c r="I83" i="1"/>
  <c r="H83" i="1"/>
  <c r="G83" i="1"/>
  <c r="E83" i="1"/>
  <c r="D83" i="1"/>
  <c r="T81" i="1"/>
  <c r="S81" i="1"/>
  <c r="P81" i="1"/>
  <c r="N81" i="1"/>
  <c r="O81" i="1" s="1"/>
  <c r="F81" i="1"/>
  <c r="T80" i="1"/>
  <c r="S80" i="1"/>
  <c r="P80" i="1"/>
  <c r="N80" i="1"/>
  <c r="F80" i="1"/>
  <c r="T79" i="1"/>
  <c r="S79" i="1"/>
  <c r="P79" i="1"/>
  <c r="N79" i="1"/>
  <c r="F79" i="1"/>
  <c r="T78" i="1"/>
  <c r="S78" i="1"/>
  <c r="P78" i="1"/>
  <c r="N78" i="1"/>
  <c r="O78" i="1" s="1"/>
  <c r="F78" i="1"/>
  <c r="T77" i="1"/>
  <c r="S77" i="1"/>
  <c r="P77" i="1"/>
  <c r="N77" i="1"/>
  <c r="F77" i="1"/>
  <c r="R76" i="1"/>
  <c r="Q76" i="1"/>
  <c r="M76" i="1"/>
  <c r="L76" i="1"/>
  <c r="K76" i="1"/>
  <c r="J76" i="1"/>
  <c r="I76" i="1"/>
  <c r="H76" i="1"/>
  <c r="G76" i="1"/>
  <c r="E76" i="1"/>
  <c r="D76" i="1"/>
  <c r="T75" i="1"/>
  <c r="S75" i="1"/>
  <c r="P75" i="1"/>
  <c r="N75" i="1"/>
  <c r="O75" i="1" s="1"/>
  <c r="F75" i="1"/>
  <c r="T74" i="1"/>
  <c r="S74" i="1"/>
  <c r="P74" i="1"/>
  <c r="N74" i="1"/>
  <c r="F74" i="1"/>
  <c r="P73" i="1"/>
  <c r="N73" i="1"/>
  <c r="F73" i="1"/>
  <c r="T72" i="1"/>
  <c r="S72" i="1"/>
  <c r="P72" i="1"/>
  <c r="N72" i="1"/>
  <c r="F72" i="1"/>
  <c r="T71" i="1"/>
  <c r="S71" i="1"/>
  <c r="P71" i="1"/>
  <c r="N71" i="1"/>
  <c r="F71" i="1"/>
  <c r="R70" i="1"/>
  <c r="Q70" i="1"/>
  <c r="M70" i="1"/>
  <c r="L70" i="1"/>
  <c r="K70" i="1"/>
  <c r="J70" i="1"/>
  <c r="I70" i="1"/>
  <c r="H70" i="1"/>
  <c r="G70" i="1"/>
  <c r="E70" i="1"/>
  <c r="D70" i="1"/>
  <c r="T69" i="1"/>
  <c r="S69" i="1"/>
  <c r="P69" i="1"/>
  <c r="N69" i="1"/>
  <c r="F69" i="1"/>
  <c r="T68" i="1"/>
  <c r="S68" i="1"/>
  <c r="P68" i="1"/>
  <c r="N68" i="1"/>
  <c r="O68" i="1" s="1"/>
  <c r="F68" i="1"/>
  <c r="R67" i="1"/>
  <c r="Q67" i="1"/>
  <c r="P67" i="1"/>
  <c r="M67" i="1"/>
  <c r="S67" i="1" s="1"/>
  <c r="L67" i="1"/>
  <c r="K67" i="1"/>
  <c r="J67" i="1"/>
  <c r="I67" i="1"/>
  <c r="H67" i="1"/>
  <c r="G67" i="1"/>
  <c r="E67" i="1"/>
  <c r="D67" i="1"/>
  <c r="T66" i="1"/>
  <c r="S66" i="1"/>
  <c r="P66" i="1"/>
  <c r="N66" i="1"/>
  <c r="O66" i="1" s="1"/>
  <c r="F66" i="1"/>
  <c r="T65" i="1"/>
  <c r="S65" i="1"/>
  <c r="P65" i="1"/>
  <c r="N65" i="1"/>
  <c r="F65" i="1"/>
  <c r="T64" i="1"/>
  <c r="S64" i="1"/>
  <c r="P64" i="1"/>
  <c r="N64" i="1"/>
  <c r="O64" i="1" s="1"/>
  <c r="F64" i="1"/>
  <c r="T63" i="1"/>
  <c r="S63" i="1"/>
  <c r="P63" i="1"/>
  <c r="N63" i="1"/>
  <c r="O63" i="1" s="1"/>
  <c r="F63" i="1"/>
  <c r="T62" i="1"/>
  <c r="S62" i="1"/>
  <c r="P62" i="1"/>
  <c r="P61" i="1" s="1"/>
  <c r="N62" i="1"/>
  <c r="F62" i="1"/>
  <c r="R61" i="1"/>
  <c r="Q61" i="1"/>
  <c r="M61" i="1"/>
  <c r="T61" i="1" s="1"/>
  <c r="L61" i="1"/>
  <c r="K61" i="1"/>
  <c r="J61" i="1"/>
  <c r="I61" i="1"/>
  <c r="H61" i="1"/>
  <c r="G61" i="1"/>
  <c r="E61" i="1"/>
  <c r="D61" i="1"/>
  <c r="T60" i="1"/>
  <c r="S60" i="1"/>
  <c r="P60" i="1"/>
  <c r="N60" i="1"/>
  <c r="O60" i="1" s="1"/>
  <c r="F60" i="1"/>
  <c r="T59" i="1"/>
  <c r="S59" i="1"/>
  <c r="P59" i="1"/>
  <c r="P56" i="1" s="1"/>
  <c r="N59" i="1"/>
  <c r="F59" i="1"/>
  <c r="T58" i="1"/>
  <c r="S58" i="1"/>
  <c r="P58" i="1"/>
  <c r="N58" i="1"/>
  <c r="F58" i="1"/>
  <c r="T57" i="1"/>
  <c r="S57" i="1"/>
  <c r="P57" i="1"/>
  <c r="N57" i="1"/>
  <c r="O57" i="1" s="1"/>
  <c r="F57" i="1"/>
  <c r="R56" i="1"/>
  <c r="Q56" i="1"/>
  <c r="M56" i="1"/>
  <c r="S56" i="1" s="1"/>
  <c r="L56" i="1"/>
  <c r="K56" i="1"/>
  <c r="J56" i="1"/>
  <c r="I56" i="1"/>
  <c r="H56" i="1"/>
  <c r="G56" i="1"/>
  <c r="E56" i="1"/>
  <c r="D56" i="1"/>
  <c r="T55" i="1"/>
  <c r="S55" i="1"/>
  <c r="P55" i="1"/>
  <c r="N55" i="1"/>
  <c r="O55" i="1" s="1"/>
  <c r="F55" i="1"/>
  <c r="T54" i="1"/>
  <c r="S54" i="1"/>
  <c r="P54" i="1"/>
  <c r="N54" i="1"/>
  <c r="O54" i="1" s="1"/>
  <c r="F54" i="1"/>
  <c r="T53" i="1"/>
  <c r="S53" i="1"/>
  <c r="P53" i="1"/>
  <c r="N53" i="1"/>
  <c r="O53" i="1" s="1"/>
  <c r="F53" i="1"/>
  <c r="R52" i="1"/>
  <c r="Q52" i="1"/>
  <c r="M52" i="1"/>
  <c r="L52" i="1"/>
  <c r="K52" i="1"/>
  <c r="J52" i="1"/>
  <c r="I52" i="1"/>
  <c r="H52" i="1"/>
  <c r="G52" i="1"/>
  <c r="E52" i="1"/>
  <c r="D52" i="1"/>
  <c r="T51" i="1"/>
  <c r="S51" i="1"/>
  <c r="P51" i="1"/>
  <c r="N51" i="1"/>
  <c r="F51" i="1"/>
  <c r="T50" i="1"/>
  <c r="S50" i="1"/>
  <c r="P50" i="1"/>
  <c r="P49" i="1" s="1"/>
  <c r="N50" i="1"/>
  <c r="O50" i="1" s="1"/>
  <c r="F50" i="1"/>
  <c r="R49" i="1"/>
  <c r="Q49" i="1"/>
  <c r="M49" i="1"/>
  <c r="L49" i="1"/>
  <c r="K49" i="1"/>
  <c r="J49" i="1"/>
  <c r="I49" i="1"/>
  <c r="H49" i="1"/>
  <c r="G49" i="1"/>
  <c r="E49" i="1"/>
  <c r="D49" i="1"/>
  <c r="T48" i="1"/>
  <c r="S48" i="1"/>
  <c r="P48" i="1"/>
  <c r="N48" i="1"/>
  <c r="F48" i="1"/>
  <c r="T47" i="1"/>
  <c r="S47" i="1"/>
  <c r="P47" i="1"/>
  <c r="N47" i="1"/>
  <c r="F47" i="1"/>
  <c r="T46" i="1"/>
  <c r="S46" i="1"/>
  <c r="P46" i="1"/>
  <c r="N46" i="1"/>
  <c r="F46" i="1"/>
  <c r="T45" i="1"/>
  <c r="S45" i="1"/>
  <c r="P45" i="1"/>
  <c r="N45" i="1"/>
  <c r="F45" i="1"/>
  <c r="T44" i="1"/>
  <c r="S44" i="1"/>
  <c r="P44" i="1"/>
  <c r="N44" i="1"/>
  <c r="F44" i="1"/>
  <c r="T43" i="1"/>
  <c r="S43" i="1"/>
  <c r="P43" i="1"/>
  <c r="N43" i="1"/>
  <c r="F43" i="1"/>
  <c r="T42" i="1"/>
  <c r="S42" i="1"/>
  <c r="P42" i="1"/>
  <c r="O42" i="1" s="1"/>
  <c r="N42" i="1"/>
  <c r="F42" i="1"/>
  <c r="T41" i="1"/>
  <c r="S41" i="1"/>
  <c r="P41" i="1"/>
  <c r="N41" i="1"/>
  <c r="F41" i="1"/>
  <c r="R40" i="1"/>
  <c r="R32" i="1" s="1"/>
  <c r="Q40" i="1"/>
  <c r="M40" i="1"/>
  <c r="L40" i="1"/>
  <c r="K40" i="1"/>
  <c r="J40" i="1"/>
  <c r="I40" i="1"/>
  <c r="H40" i="1"/>
  <c r="G40" i="1"/>
  <c r="E40" i="1"/>
  <c r="D40" i="1"/>
  <c r="T39" i="1"/>
  <c r="S39" i="1"/>
  <c r="P39" i="1"/>
  <c r="N39" i="1"/>
  <c r="O39" i="1" s="1"/>
  <c r="F39" i="1"/>
  <c r="T38" i="1"/>
  <c r="S38" i="1"/>
  <c r="P38" i="1"/>
  <c r="N38" i="1"/>
  <c r="O38" i="1" s="1"/>
  <c r="F38" i="1"/>
  <c r="P37" i="1"/>
  <c r="N37" i="1"/>
  <c r="F37" i="1"/>
  <c r="P36" i="1"/>
  <c r="N36" i="1"/>
  <c r="O36" i="1" s="1"/>
  <c r="F36" i="1"/>
  <c r="T35" i="1"/>
  <c r="S35" i="1"/>
  <c r="P35" i="1"/>
  <c r="N35" i="1"/>
  <c r="O35" i="1" s="1"/>
  <c r="F35" i="1"/>
  <c r="T34" i="1"/>
  <c r="S34" i="1"/>
  <c r="P34" i="1"/>
  <c r="N34" i="1"/>
  <c r="O34" i="1" s="1"/>
  <c r="F34" i="1"/>
  <c r="R33" i="1"/>
  <c r="Q33" i="1"/>
  <c r="M33" i="1"/>
  <c r="L33" i="1"/>
  <c r="K33" i="1"/>
  <c r="J33" i="1"/>
  <c r="J32" i="1" s="1"/>
  <c r="I33" i="1"/>
  <c r="H33" i="1"/>
  <c r="G33" i="1"/>
  <c r="E33" i="1"/>
  <c r="D33" i="1"/>
  <c r="D32" i="1" s="1"/>
  <c r="T31" i="1"/>
  <c r="S31" i="1"/>
  <c r="P31" i="1"/>
  <c r="N31" i="1"/>
  <c r="F31" i="1"/>
  <c r="T30" i="1"/>
  <c r="S30" i="1"/>
  <c r="P30" i="1"/>
  <c r="N30" i="1"/>
  <c r="N27" i="1" s="1"/>
  <c r="F30" i="1"/>
  <c r="T29" i="1"/>
  <c r="S29" i="1"/>
  <c r="P29" i="1"/>
  <c r="O29" i="1" s="1"/>
  <c r="N29" i="1"/>
  <c r="F29" i="1"/>
  <c r="T28" i="1"/>
  <c r="S28" i="1"/>
  <c r="P28" i="1"/>
  <c r="O28" i="1" s="1"/>
  <c r="N28" i="1"/>
  <c r="F28" i="1"/>
  <c r="R27" i="1"/>
  <c r="Q27" i="1"/>
  <c r="M27" i="1"/>
  <c r="T27" i="1" s="1"/>
  <c r="L27" i="1"/>
  <c r="K27" i="1"/>
  <c r="J27" i="1"/>
  <c r="I27" i="1"/>
  <c r="H27" i="1"/>
  <c r="G27" i="1"/>
  <c r="E27" i="1"/>
  <c r="D27" i="1"/>
  <c r="T26" i="1"/>
  <c r="S26" i="1"/>
  <c r="P26" i="1"/>
  <c r="N26" i="1"/>
  <c r="F26" i="1"/>
  <c r="T25" i="1"/>
  <c r="S25" i="1"/>
  <c r="P25" i="1"/>
  <c r="N25" i="1"/>
  <c r="F25" i="1"/>
  <c r="R24" i="1"/>
  <c r="Q24" i="1"/>
  <c r="M24" i="1"/>
  <c r="L24" i="1"/>
  <c r="K24" i="1"/>
  <c r="J24" i="1"/>
  <c r="I24" i="1"/>
  <c r="H24" i="1"/>
  <c r="G24" i="1"/>
  <c r="E24" i="1"/>
  <c r="D24" i="1"/>
  <c r="T23" i="1"/>
  <c r="S23" i="1"/>
  <c r="P23" i="1"/>
  <c r="N23" i="1"/>
  <c r="F23" i="1"/>
  <c r="T22" i="1"/>
  <c r="S22" i="1"/>
  <c r="P22" i="1"/>
  <c r="N22" i="1"/>
  <c r="F22" i="1"/>
  <c r="T21" i="1"/>
  <c r="S21" i="1"/>
  <c r="P21" i="1"/>
  <c r="N21" i="1"/>
  <c r="F21" i="1"/>
  <c r="T20" i="1"/>
  <c r="S20" i="1"/>
  <c r="P20" i="1"/>
  <c r="N20" i="1"/>
  <c r="O20" i="1" s="1"/>
  <c r="F20" i="1"/>
  <c r="S19" i="1"/>
  <c r="R19" i="1"/>
  <c r="Q19" i="1"/>
  <c r="M19" i="1"/>
  <c r="L19" i="1"/>
  <c r="K19" i="1"/>
  <c r="J19" i="1"/>
  <c r="I19" i="1"/>
  <c r="H19" i="1"/>
  <c r="G19" i="1"/>
  <c r="E19" i="1"/>
  <c r="D19" i="1"/>
  <c r="T18" i="1"/>
  <c r="S18" i="1"/>
  <c r="P18" i="1"/>
  <c r="N18" i="1"/>
  <c r="O18" i="1" s="1"/>
  <c r="F18" i="1"/>
  <c r="T17" i="1"/>
  <c r="S17" i="1"/>
  <c r="P17" i="1"/>
  <c r="N17" i="1"/>
  <c r="O17" i="1" s="1"/>
  <c r="F17" i="1"/>
  <c r="T16" i="1"/>
  <c r="S16" i="1"/>
  <c r="P16" i="1"/>
  <c r="N16" i="1"/>
  <c r="F16" i="1"/>
  <c r="T15" i="1"/>
  <c r="S15" i="1"/>
  <c r="P15" i="1"/>
  <c r="P14" i="1" s="1"/>
  <c r="N15" i="1"/>
  <c r="N14" i="1" s="1"/>
  <c r="F15" i="1"/>
  <c r="F14" i="1" s="1"/>
  <c r="R14" i="1"/>
  <c r="R10" i="1" s="1"/>
  <c r="Q14" i="1"/>
  <c r="M14" i="1"/>
  <c r="L14" i="1"/>
  <c r="K14" i="1"/>
  <c r="J14" i="1"/>
  <c r="I14" i="1"/>
  <c r="T14" i="1" s="1"/>
  <c r="H14" i="1"/>
  <c r="G14" i="1"/>
  <c r="E14" i="1"/>
  <c r="D14" i="1"/>
  <c r="T13" i="1"/>
  <c r="S13" i="1"/>
  <c r="P13" i="1"/>
  <c r="N13" i="1"/>
  <c r="F13" i="1"/>
  <c r="T12" i="1"/>
  <c r="S12" i="1"/>
  <c r="P12" i="1"/>
  <c r="N12" i="1"/>
  <c r="F12" i="1"/>
  <c r="R11" i="1"/>
  <c r="Q11" i="1"/>
  <c r="M11" i="1"/>
  <c r="S11" i="1" s="1"/>
  <c r="L11" i="1"/>
  <c r="K11" i="1"/>
  <c r="J11" i="1"/>
  <c r="J10" i="1" s="1"/>
  <c r="I11" i="1"/>
  <c r="H11" i="1"/>
  <c r="G11" i="1"/>
  <c r="G10" i="1" s="1"/>
  <c r="E11" i="1"/>
  <c r="D11" i="1"/>
  <c r="L32" i="1" l="1"/>
  <c r="O169" i="1"/>
  <c r="O168" i="1" s="1"/>
  <c r="O25" i="1"/>
  <c r="I32" i="1"/>
  <c r="J82" i="1"/>
  <c r="F145" i="1"/>
  <c r="O188" i="1"/>
  <c r="F192" i="1"/>
  <c r="J131" i="1"/>
  <c r="P11" i="1"/>
  <c r="P40" i="1"/>
  <c r="O46" i="1"/>
  <c r="G32" i="1"/>
  <c r="N56" i="1"/>
  <c r="F67" i="1"/>
  <c r="O71" i="1"/>
  <c r="O70" i="1" s="1"/>
  <c r="O80" i="1"/>
  <c r="T92" i="1"/>
  <c r="F92" i="1"/>
  <c r="O96" i="1"/>
  <c r="O98" i="1"/>
  <c r="O106" i="1"/>
  <c r="O111" i="1"/>
  <c r="O116" i="1"/>
  <c r="O115" i="1" s="1"/>
  <c r="F129" i="1"/>
  <c r="S132" i="1"/>
  <c r="K140" i="1"/>
  <c r="N145" i="1"/>
  <c r="R161" i="1"/>
  <c r="N166" i="1"/>
  <c r="N161" i="1" s="1"/>
  <c r="N160" i="1" s="1"/>
  <c r="G172" i="1"/>
  <c r="F186" i="1"/>
  <c r="F172" i="1" s="1"/>
  <c r="F160" i="1" s="1"/>
  <c r="T11" i="1"/>
  <c r="T33" i="1"/>
  <c r="P33" i="1"/>
  <c r="F49" i="1"/>
  <c r="O77" i="1"/>
  <c r="L82" i="1"/>
  <c r="O103" i="1"/>
  <c r="P115" i="1"/>
  <c r="D131" i="1"/>
  <c r="E140" i="1"/>
  <c r="Q140" i="1"/>
  <c r="N141" i="1"/>
  <c r="N154" i="1"/>
  <c r="T168" i="1"/>
  <c r="H172" i="1"/>
  <c r="Q172" i="1"/>
  <c r="Q160" i="1" s="1"/>
  <c r="T175" i="1"/>
  <c r="I172" i="1"/>
  <c r="N186" i="1"/>
  <c r="F40" i="1"/>
  <c r="D172" i="1"/>
  <c r="G192" i="1"/>
  <c r="L10" i="1"/>
  <c r="O22" i="1"/>
  <c r="O19" i="1" s="1"/>
  <c r="S24" i="1"/>
  <c r="F24" i="1"/>
  <c r="E32" i="1"/>
  <c r="N33" i="1"/>
  <c r="T56" i="1"/>
  <c r="D82" i="1"/>
  <c r="H82" i="1"/>
  <c r="F86" i="1"/>
  <c r="P107" i="1"/>
  <c r="P121" i="1"/>
  <c r="P129" i="1"/>
  <c r="E131" i="1"/>
  <c r="R140" i="1"/>
  <c r="P141" i="1"/>
  <c r="P140" i="1" s="1"/>
  <c r="M140" i="1"/>
  <c r="I161" i="1"/>
  <c r="H161" i="1"/>
  <c r="Q161" i="1"/>
  <c r="R172" i="1"/>
  <c r="O177" i="1"/>
  <c r="O179" i="1"/>
  <c r="O196" i="1"/>
  <c r="F11" i="1"/>
  <c r="K10" i="1"/>
  <c r="K9" i="1" s="1"/>
  <c r="K8" i="1" s="1"/>
  <c r="D10" i="1"/>
  <c r="Q32" i="1"/>
  <c r="O37" i="1"/>
  <c r="O65" i="1"/>
  <c r="S70" i="1"/>
  <c r="Q82" i="1"/>
  <c r="O85" i="1"/>
  <c r="O87" i="1"/>
  <c r="O90" i="1"/>
  <c r="O95" i="1"/>
  <c r="O105" i="1"/>
  <c r="O110" i="1"/>
  <c r="G131" i="1"/>
  <c r="F141" i="1"/>
  <c r="F140" i="1" s="1"/>
  <c r="J161" i="1"/>
  <c r="T166" i="1"/>
  <c r="F178" i="1"/>
  <c r="O200" i="1"/>
  <c r="O21" i="1"/>
  <c r="O31" i="1"/>
  <c r="O62" i="1"/>
  <c r="O61" i="1" s="1"/>
  <c r="O72" i="1"/>
  <c r="O74" i="1"/>
  <c r="R82" i="1"/>
  <c r="R9" i="1" s="1"/>
  <c r="P83" i="1"/>
  <c r="P86" i="1"/>
  <c r="P97" i="1"/>
  <c r="O122" i="1"/>
  <c r="K161" i="1"/>
  <c r="K160" i="1" s="1"/>
  <c r="S166" i="1"/>
  <c r="N170" i="1"/>
  <c r="O174" i="1"/>
  <c r="O173" i="1" s="1"/>
  <c r="O181" i="1"/>
  <c r="O184" i="1"/>
  <c r="O207" i="1"/>
  <c r="J9" i="1"/>
  <c r="O151" i="1"/>
  <c r="S14" i="1"/>
  <c r="P19" i="1"/>
  <c r="O23" i="1"/>
  <c r="T24" i="1"/>
  <c r="O26" i="1"/>
  <c r="O24" i="1" s="1"/>
  <c r="P52" i="1"/>
  <c r="T83" i="1"/>
  <c r="O84" i="1"/>
  <c r="F97" i="1"/>
  <c r="N101" i="1"/>
  <c r="N107" i="1"/>
  <c r="F121" i="1"/>
  <c r="N129" i="1"/>
  <c r="O129" i="1" s="1"/>
  <c r="M131" i="1"/>
  <c r="S131" i="1" s="1"/>
  <c r="S134" i="1"/>
  <c r="I140" i="1"/>
  <c r="O142" i="1"/>
  <c r="F151" i="1"/>
  <c r="O156" i="1"/>
  <c r="O154" i="1" s="1"/>
  <c r="E160" i="1"/>
  <c r="S162" i="1"/>
  <c r="S178" i="1"/>
  <c r="P178" i="1"/>
  <c r="S189" i="1"/>
  <c r="O194" i="1"/>
  <c r="O201" i="1"/>
  <c r="P70" i="1"/>
  <c r="P192" i="1"/>
  <c r="F33" i="1"/>
  <c r="S40" i="1"/>
  <c r="O43" i="1"/>
  <c r="F61" i="1"/>
  <c r="T70" i="1"/>
  <c r="P76" i="1"/>
  <c r="E82" i="1"/>
  <c r="E9" i="1" s="1"/>
  <c r="T132" i="1"/>
  <c r="N134" i="1"/>
  <c r="N131" i="1" s="1"/>
  <c r="S164" i="1"/>
  <c r="G161" i="1"/>
  <c r="N175" i="1"/>
  <c r="T186" i="1"/>
  <c r="N189" i="1"/>
  <c r="S206" i="1"/>
  <c r="P24" i="1"/>
  <c r="P10" i="1" s="1"/>
  <c r="F27" i="1"/>
  <c r="S52" i="1"/>
  <c r="F56" i="1"/>
  <c r="Q10" i="1"/>
  <c r="T19" i="1"/>
  <c r="P27" i="1"/>
  <c r="K32" i="1"/>
  <c r="T52" i="1"/>
  <c r="S61" i="1"/>
  <c r="T67" i="1"/>
  <c r="N67" i="1"/>
  <c r="F70" i="1"/>
  <c r="G82" i="1"/>
  <c r="S86" i="1"/>
  <c r="N92" i="1"/>
  <c r="S121" i="1"/>
  <c r="P145" i="1"/>
  <c r="N164" i="1"/>
  <c r="O164" i="1" s="1"/>
  <c r="N178" i="1"/>
  <c r="N172" i="1" s="1"/>
  <c r="S193" i="1"/>
  <c r="N206" i="1"/>
  <c r="N205" i="1" s="1"/>
  <c r="H10" i="1"/>
  <c r="H32" i="1"/>
  <c r="S49" i="1"/>
  <c r="F115" i="1"/>
  <c r="D160" i="1"/>
  <c r="J160" i="1"/>
  <c r="O13" i="1"/>
  <c r="O16" i="1"/>
  <c r="E10" i="1"/>
  <c r="O45" i="1"/>
  <c r="O48" i="1"/>
  <c r="T49" i="1"/>
  <c r="N49" i="1"/>
  <c r="F52" i="1"/>
  <c r="O59" i="1"/>
  <c r="T76" i="1"/>
  <c r="N76" i="1"/>
  <c r="F101" i="1"/>
  <c r="F107" i="1"/>
  <c r="T115" i="1"/>
  <c r="N121" i="1"/>
  <c r="K131" i="1"/>
  <c r="L140" i="1"/>
  <c r="L9" i="1" s="1"/>
  <c r="L8" i="1" s="1"/>
  <c r="T145" i="1"/>
  <c r="O155" i="1"/>
  <c r="T178" i="1"/>
  <c r="N193" i="1"/>
  <c r="N192" i="1" s="1"/>
  <c r="M205" i="1"/>
  <c r="T205" i="1" s="1"/>
  <c r="I82" i="1"/>
  <c r="O91" i="1"/>
  <c r="O94" i="1"/>
  <c r="O92" i="1" s="1"/>
  <c r="O100" i="1"/>
  <c r="O109" i="1"/>
  <c r="O107" i="1" s="1"/>
  <c r="O112" i="1"/>
  <c r="O123" i="1"/>
  <c r="O126" i="1"/>
  <c r="T129" i="1"/>
  <c r="S129" i="1"/>
  <c r="O133" i="1"/>
  <c r="O132" i="1" s="1"/>
  <c r="T134" i="1"/>
  <c r="D140" i="1"/>
  <c r="T141" i="1"/>
  <c r="S145" i="1"/>
  <c r="O146" i="1"/>
  <c r="T151" i="1"/>
  <c r="S157" i="1"/>
  <c r="T162" i="1"/>
  <c r="P163" i="1"/>
  <c r="P162" i="1" s="1"/>
  <c r="T170" i="1"/>
  <c r="L172" i="1"/>
  <c r="L160" i="1" s="1"/>
  <c r="P175" i="1"/>
  <c r="O185" i="1"/>
  <c r="O191" i="1"/>
  <c r="I192" i="1"/>
  <c r="T197" i="1"/>
  <c r="O208" i="1"/>
  <c r="S161" i="1"/>
  <c r="O175" i="1"/>
  <c r="O12" i="1"/>
  <c r="O15" i="1"/>
  <c r="O14" i="1" s="1"/>
  <c r="F19" i="1"/>
  <c r="O41" i="1"/>
  <c r="O44" i="1"/>
  <c r="O47" i="1"/>
  <c r="N61" i="1"/>
  <c r="O73" i="1"/>
  <c r="F76" i="1"/>
  <c r="F83" i="1"/>
  <c r="P101" i="1"/>
  <c r="P82" i="1" s="1"/>
  <c r="O117" i="1"/>
  <c r="O120" i="1"/>
  <c r="O128" i="1"/>
  <c r="O130" i="1"/>
  <c r="O148" i="1"/>
  <c r="G140" i="1"/>
  <c r="G9" i="1" s="1"/>
  <c r="F161" i="1"/>
  <c r="O187" i="1"/>
  <c r="R192" i="1"/>
  <c r="R160" i="1" s="1"/>
  <c r="O199" i="1"/>
  <c r="O97" i="1"/>
  <c r="O33" i="1"/>
  <c r="O52" i="1"/>
  <c r="T140" i="1"/>
  <c r="F10" i="1"/>
  <c r="O134" i="1"/>
  <c r="O163" i="1"/>
  <c r="O162" i="1" s="1"/>
  <c r="P161" i="1"/>
  <c r="O186" i="1"/>
  <c r="O197" i="1"/>
  <c r="H160" i="1"/>
  <c r="O206" i="1"/>
  <c r="O205" i="1" s="1"/>
  <c r="M10" i="1"/>
  <c r="N19" i="1"/>
  <c r="N24" i="1"/>
  <c r="T40" i="1"/>
  <c r="N52" i="1"/>
  <c r="N70" i="1"/>
  <c r="T86" i="1"/>
  <c r="T97" i="1"/>
  <c r="N151" i="1"/>
  <c r="T157" i="1"/>
  <c r="T161" i="1"/>
  <c r="T164" i="1"/>
  <c r="P186" i="1"/>
  <c r="N11" i="1"/>
  <c r="S27" i="1"/>
  <c r="O30" i="1"/>
  <c r="N40" i="1"/>
  <c r="O51" i="1"/>
  <c r="O49" i="1" s="1"/>
  <c r="O58" i="1"/>
  <c r="O69" i="1"/>
  <c r="O67" i="1" s="1"/>
  <c r="S76" i="1"/>
  <c r="O79" i="1"/>
  <c r="O76" i="1" s="1"/>
  <c r="S83" i="1"/>
  <c r="N86" i="1"/>
  <c r="N97" i="1"/>
  <c r="S101" i="1"/>
  <c r="O104" i="1"/>
  <c r="O101" i="1" s="1"/>
  <c r="S140" i="1"/>
  <c r="O180" i="1"/>
  <c r="I10" i="1"/>
  <c r="M82" i="1"/>
  <c r="S141" i="1"/>
  <c r="S175" i="1"/>
  <c r="S186" i="1"/>
  <c r="S33" i="1"/>
  <c r="S115" i="1"/>
  <c r="S170" i="1"/>
  <c r="S173" i="1"/>
  <c r="M32" i="1"/>
  <c r="O143" i="1"/>
  <c r="O141" i="1" s="1"/>
  <c r="S151" i="1"/>
  <c r="S168" i="1"/>
  <c r="M172" i="1"/>
  <c r="S192" i="1"/>
  <c r="S197" i="1"/>
  <c r="I160" i="1" l="1"/>
  <c r="O86" i="1"/>
  <c r="P32" i="1"/>
  <c r="G8" i="1"/>
  <c r="O145" i="1"/>
  <c r="N140" i="1"/>
  <c r="O121" i="1"/>
  <c r="F82" i="1"/>
  <c r="F9" i="1" s="1"/>
  <c r="F8" i="1" s="1"/>
  <c r="T192" i="1"/>
  <c r="O27" i="1"/>
  <c r="O40" i="1"/>
  <c r="O193" i="1"/>
  <c r="O11" i="1"/>
  <c r="O10" i="1" s="1"/>
  <c r="Q9" i="1"/>
  <c r="Q8" i="1" s="1"/>
  <c r="O131" i="1"/>
  <c r="T131" i="1"/>
  <c r="D9" i="1"/>
  <c r="D8" i="1" s="1"/>
  <c r="G160" i="1"/>
  <c r="O56" i="1"/>
  <c r="I9" i="1"/>
  <c r="O192" i="1"/>
  <c r="O160" i="1" s="1"/>
  <c r="R8" i="1"/>
  <c r="O83" i="1"/>
  <c r="O82" i="1" s="1"/>
  <c r="O140" i="1"/>
  <c r="E8" i="1"/>
  <c r="O178" i="1"/>
  <c r="O172" i="1" s="1"/>
  <c r="S205" i="1"/>
  <c r="O161" i="1"/>
  <c r="N82" i="1"/>
  <c r="I8" i="1"/>
  <c r="P172" i="1"/>
  <c r="P160" i="1" s="1"/>
  <c r="H9" i="1"/>
  <c r="H8" i="1" s="1"/>
  <c r="F32" i="1"/>
  <c r="J8" i="1"/>
  <c r="T172" i="1"/>
  <c r="S172" i="1"/>
  <c r="O32" i="1"/>
  <c r="N32" i="1"/>
  <c r="M160" i="1"/>
  <c r="T32" i="1"/>
  <c r="S32" i="1"/>
  <c r="T82" i="1"/>
  <c r="S82" i="1"/>
  <c r="S10" i="1"/>
  <c r="T10" i="1"/>
  <c r="M9" i="1"/>
  <c r="N10" i="1"/>
  <c r="P9" i="1"/>
  <c r="O9" i="1" l="1"/>
  <c r="O8" i="1" s="1"/>
  <c r="T9" i="1"/>
  <c r="M8" i="1"/>
  <c r="S9" i="1"/>
  <c r="T160" i="1"/>
  <c r="S160" i="1"/>
  <c r="P8" i="1"/>
  <c r="N9" i="1"/>
  <c r="N8" i="1" s="1"/>
  <c r="S8" i="1" l="1"/>
  <c r="T8" i="1"/>
</calcChain>
</file>

<file path=xl/sharedStrings.xml><?xml version="1.0" encoding="utf-8"?>
<sst xmlns="http://schemas.openxmlformats.org/spreadsheetml/2006/main" count="252" uniqueCount="207">
  <si>
    <t>Cuadro  No.1  EJECUCIÓN PRESUPUESTARIA DE GASTOS, POR TIPO DE PRESUPUESTO, GRUPO, SUBGRUPO Y OBJETO</t>
  </si>
  <si>
    <t>AL 30 DE SEPTIEMBRE DE 2026</t>
  </si>
  <si>
    <t xml:space="preserve">En Balboas </t>
  </si>
  <si>
    <r>
      <t xml:space="preserve">INSTITUCIÓN: </t>
    </r>
    <r>
      <rPr>
        <b/>
        <sz val="8"/>
        <rFont val="Univers"/>
        <family val="2"/>
      </rPr>
      <t>CONTRALORÍA GENERAL DE LA REPÚBLICA</t>
    </r>
  </si>
  <si>
    <r>
      <t xml:space="preserve">TIPO DE PRESUPUESTO: </t>
    </r>
    <r>
      <rPr>
        <b/>
        <sz val="8"/>
        <color rgb="FF000000"/>
        <rFont val="Univers"/>
        <family val="2"/>
      </rPr>
      <t>FUNCIONAMIENTO E INVERSIÓN</t>
    </r>
  </si>
  <si>
    <t>CUENTA</t>
  </si>
  <si>
    <t>DESCRIPCIÓN</t>
  </si>
  <si>
    <t>PRESUPUESTO      LEY</t>
  </si>
  <si>
    <t>CONTENCIÓN DEL GASTO</t>
  </si>
  <si>
    <t>AJUSTES (CRÉDITOS Y TRASLADOS)</t>
  </si>
  <si>
    <t>TRASLADOS</t>
  </si>
  <si>
    <t>CRÉDITOS ADICIONALES</t>
  </si>
  <si>
    <t xml:space="preserve">PRESUPUESTO MODIFICADO    </t>
  </si>
  <si>
    <t xml:space="preserve">ASIGNADO MODIFICADO       </t>
  </si>
  <si>
    <t>CONTRATOS POR EJECUTAR</t>
  </si>
  <si>
    <t>EJECUCIÓN PRESUPUESTARIA MENSUAL</t>
  </si>
  <si>
    <t>EJECUCIÓN PRESUPUESTARIA</t>
  </si>
  <si>
    <t>SALDO A LA FECHA</t>
  </si>
  <si>
    <t>SALDO ANUAL</t>
  </si>
  <si>
    <t>SALDO POR ASIGNAR</t>
  </si>
  <si>
    <t>PAGADO ACUMULADO</t>
  </si>
  <si>
    <t>POR PAGAR A LA FECHA</t>
  </si>
  <si>
    <t xml:space="preserve"> %  EJECUCIÓN A LA FECHA </t>
  </si>
  <si>
    <t xml:space="preserve"> %  EJECUCIÓN ANUAL</t>
  </si>
  <si>
    <t>TOTAL</t>
  </si>
  <si>
    <t>FUNCIONAMIENTO</t>
  </si>
  <si>
    <t>0</t>
  </si>
  <si>
    <t>SERVICIOS PERSONALES</t>
  </si>
  <si>
    <t>000</t>
  </si>
  <si>
    <t>Sueldos</t>
  </si>
  <si>
    <t>001</t>
  </si>
  <si>
    <t>Personal Fijo</t>
  </si>
  <si>
    <t>003</t>
  </si>
  <si>
    <t>Personal Contingente</t>
  </si>
  <si>
    <t>010</t>
  </si>
  <si>
    <t>Sobresueldos</t>
  </si>
  <si>
    <t>013</t>
  </si>
  <si>
    <t>Por Jefatura</t>
  </si>
  <si>
    <t>030</t>
  </si>
  <si>
    <t>Gastos de Representación Fijos</t>
  </si>
  <si>
    <t>040</t>
  </si>
  <si>
    <t>Sobretiempo</t>
  </si>
  <si>
    <t>050</t>
  </si>
  <si>
    <t>XIII Mes</t>
  </si>
  <si>
    <t>070</t>
  </si>
  <si>
    <t>Contribuciones a la Seguridad Social</t>
  </si>
  <si>
    <t>071</t>
  </si>
  <si>
    <t>Cuota Patronal de Seguro Social</t>
  </si>
  <si>
    <t>072</t>
  </si>
  <si>
    <t>Cuota Patronal de Seguro Educativo</t>
  </si>
  <si>
    <t>073</t>
  </si>
  <si>
    <t>Cuota Patronal de Riesgo Profesional</t>
  </si>
  <si>
    <t>074</t>
  </si>
  <si>
    <t>Cuota Patronal Fondo Complementario</t>
  </si>
  <si>
    <t>080</t>
  </si>
  <si>
    <t>Otros Servicios Personales</t>
  </si>
  <si>
    <t>081</t>
  </si>
  <si>
    <t>Gratificación o Aguinaldo</t>
  </si>
  <si>
    <t>083</t>
  </si>
  <si>
    <t>Personal Especial</t>
  </si>
  <si>
    <t>090</t>
  </si>
  <si>
    <t>Créditos Reconocidos por Servicios Personales</t>
  </si>
  <si>
    <t>091</t>
  </si>
  <si>
    <t>094</t>
  </si>
  <si>
    <t>096</t>
  </si>
  <si>
    <t>099</t>
  </si>
  <si>
    <t xml:space="preserve">SERVICIOS NO PERSONALES    </t>
  </si>
  <si>
    <t>Alquileres</t>
  </si>
  <si>
    <t>De Edificios y Locales</t>
  </si>
  <si>
    <t>De Equipo Electrónico</t>
  </si>
  <si>
    <t xml:space="preserve">De Equipo de Oficina </t>
  </si>
  <si>
    <t>De Equipo de Producción</t>
  </si>
  <si>
    <t>De Equipo de Transporte</t>
  </si>
  <si>
    <t>Otros Alquileres</t>
  </si>
  <si>
    <t>Servicios Básicos</t>
  </si>
  <si>
    <t>Agua</t>
  </si>
  <si>
    <t>Aseo</t>
  </si>
  <si>
    <t>Correo</t>
  </si>
  <si>
    <t>Energía Eléctrica</t>
  </si>
  <si>
    <t>Telecomunicaciones</t>
  </si>
  <si>
    <t>Servicios de Transmisión de Datos</t>
  </si>
  <si>
    <t>Servicio de Telefonía Celular</t>
  </si>
  <si>
    <t>Impresión, Encuadernación y Otros</t>
  </si>
  <si>
    <t>Información y Publicidad</t>
  </si>
  <si>
    <t>Anuncios y Avisos</t>
  </si>
  <si>
    <t>Promoción y Publicidad</t>
  </si>
  <si>
    <t>Viáticos</t>
  </si>
  <si>
    <t>Dentro del País</t>
  </si>
  <si>
    <t>En el Exterior</t>
  </si>
  <si>
    <t>A Otras Personas</t>
  </si>
  <si>
    <t>Transporte de Personas y Bienes</t>
  </si>
  <si>
    <t>De o para el Exterior</t>
  </si>
  <si>
    <t>De Otras Personas</t>
  </si>
  <si>
    <t>Transporte de Bienes</t>
  </si>
  <si>
    <t>Servicios Comerciales y Financieros</t>
  </si>
  <si>
    <t>Comisiones y Gastos Bancarios</t>
  </si>
  <si>
    <t>Gastos Judiciales</t>
  </si>
  <si>
    <t>Gastos de Seguros</t>
  </si>
  <si>
    <t>Servicios Comerciales</t>
  </si>
  <si>
    <t>Otros Servicios Comerciales y Financieros</t>
  </si>
  <si>
    <t>Consultorías y Servicios Especiales</t>
  </si>
  <si>
    <t>Consultorías</t>
  </si>
  <si>
    <t>Servicios Especiales</t>
  </si>
  <si>
    <t>Mantenimiento y Reparación</t>
  </si>
  <si>
    <t>De Edificios</t>
  </si>
  <si>
    <t>De Maquinarias y Otros Equipos</t>
  </si>
  <si>
    <t>De Mobiliario y Equipo Oficina</t>
  </si>
  <si>
    <t>De Equipo de Computación</t>
  </si>
  <si>
    <t>Otros Mantenimiento y Reparaciones</t>
  </si>
  <si>
    <t>Créditos Rec. por  Servicios No Personales</t>
  </si>
  <si>
    <t>MATERIALES Y SUMINISTROS</t>
  </si>
  <si>
    <t>Alimentos y Bebidas</t>
  </si>
  <si>
    <t>Alimento para Consumo Humano</t>
  </si>
  <si>
    <t>Bebidas</t>
  </si>
  <si>
    <t>Textiles y Vestuario</t>
  </si>
  <si>
    <t>Acabado Textil</t>
  </si>
  <si>
    <t>Calzado</t>
  </si>
  <si>
    <t>Hilados y Telas</t>
  </si>
  <si>
    <t>Prendas de Vestir</t>
  </si>
  <si>
    <t>Otros Textiles y Vestuarios</t>
  </si>
  <si>
    <t>Combustibles y Lubricantes</t>
  </si>
  <si>
    <t>Diésel</t>
  </si>
  <si>
    <t>Gas</t>
  </si>
  <si>
    <t>Gasolina</t>
  </si>
  <si>
    <t>Lubricantes</t>
  </si>
  <si>
    <t>Productos de Papel y Cartón</t>
  </si>
  <si>
    <t>Impresos</t>
  </si>
  <si>
    <t>Papelería</t>
  </si>
  <si>
    <t>Otros Productos de Papel y Cartón</t>
  </si>
  <si>
    <t>Productos Químicos y Conexos</t>
  </si>
  <si>
    <t>Abonos y Fertilizantes</t>
  </si>
  <si>
    <t>Insecticidas, Fumigantes y Otros</t>
  </si>
  <si>
    <t>Pinturas, Colorantes y Tintes</t>
  </si>
  <si>
    <t>Productos Medicinales y Farmacéuticos</t>
  </si>
  <si>
    <t>Otros Productos Químicos</t>
  </si>
  <si>
    <t>Materiales para Construcción y Mantenimiento</t>
  </si>
  <si>
    <t>Cemento</t>
  </si>
  <si>
    <t>Madera</t>
  </si>
  <si>
    <t>Material de Fontanería</t>
  </si>
  <si>
    <t>Material Eléctrico</t>
  </si>
  <si>
    <t>Material Metálico</t>
  </si>
  <si>
    <t>Piedra y Arena</t>
  </si>
  <si>
    <t>Otros Materiales de Construcción</t>
  </si>
  <si>
    <t>Productos Varios</t>
  </si>
  <si>
    <t>Artículos o Productos  para Eventos Oficiales</t>
  </si>
  <si>
    <t>Herramientas e Instrumentos</t>
  </si>
  <si>
    <t>Material y Artículos de Seguridad Pública</t>
  </si>
  <si>
    <t>Materiales y Suministros de Computación</t>
  </si>
  <si>
    <t>Otros Productos Varios</t>
  </si>
  <si>
    <t>Útiles y Materiales Diversos</t>
  </si>
  <si>
    <t>Útiles de Cocina y Comedor</t>
  </si>
  <si>
    <t>Útiles de Aseo y Limpieza</t>
  </si>
  <si>
    <t>Útiles y Mat. Médicos, de Laboratorio y Farm.</t>
  </si>
  <si>
    <t>Útiles y Materiales de Oficina</t>
  </si>
  <si>
    <t>Instrumental Médico y Quirúrgico</t>
  </si>
  <si>
    <t>Otros Útiles y Materiales</t>
  </si>
  <si>
    <t>Repuestos</t>
  </si>
  <si>
    <t>Créditos Reconocidos por Materiales y Suministros</t>
  </si>
  <si>
    <t>MAQUINARIA, EQUIPO Y SEMOVIENTES</t>
  </si>
  <si>
    <t>Maquinaria y Equipo de Producción</t>
  </si>
  <si>
    <t>Maquinaria y Equipo Agropecuario</t>
  </si>
  <si>
    <t>Equipo Médico, de Laboratorio y Sanitario</t>
  </si>
  <si>
    <t>Equipo Médico y Odontológico</t>
  </si>
  <si>
    <t>Equipo de Laboratorios</t>
  </si>
  <si>
    <t>Equipo de Oficina</t>
  </si>
  <si>
    <t>Mobiliario de Oficina</t>
  </si>
  <si>
    <t>Maquinaria y Equipos Varios</t>
  </si>
  <si>
    <t>TRANSFERENCIAS CORRIENTES</t>
  </si>
  <si>
    <t>A Personas</t>
  </si>
  <si>
    <t>Indemnizaciones Especiales</t>
  </si>
  <si>
    <t>Bonificación por Antigüedad</t>
  </si>
  <si>
    <t>Prima de Antigüedad</t>
  </si>
  <si>
    <t>Becas de Estudio</t>
  </si>
  <si>
    <t>Becas Escolares</t>
  </si>
  <si>
    <t>Becas Universitarias</t>
  </si>
  <si>
    <t>Becas de Post-GradosS, Maestrías y Doctorados</t>
  </si>
  <si>
    <t>Capacitación y Estudio</t>
  </si>
  <si>
    <t>Otras Becas</t>
  </si>
  <si>
    <t>Al Exterior</t>
  </si>
  <si>
    <t>Cuotas a Organismos Centroamericanos</t>
  </si>
  <si>
    <t>Cuotas a Organismos Interamericanos</t>
  </si>
  <si>
    <t>Créditos Reconocidos por Transferencias</t>
  </si>
  <si>
    <t>Becas De Estudios</t>
  </si>
  <si>
    <t>ASIGNACIONES GLOBALES</t>
  </si>
  <si>
    <t>Imprevistos</t>
  </si>
  <si>
    <t xml:space="preserve"> </t>
  </si>
  <si>
    <t>INVERSIÓN</t>
  </si>
  <si>
    <t>SERVICIOS NO PERSONALES</t>
  </si>
  <si>
    <t>Servicio de Transmisión de datos</t>
  </si>
  <si>
    <t>Viáticos Dentro del País</t>
  </si>
  <si>
    <t>Transporte Dentro del País</t>
  </si>
  <si>
    <t>Alimentos para Consumo Humanos</t>
  </si>
  <si>
    <t>MAQUINARIA Y EQUIPO</t>
  </si>
  <si>
    <t>Maquinaria y Equipo de Comunicaciones</t>
  </si>
  <si>
    <t>Maquinaria y Equipo de Talleres y Almacenes</t>
  </si>
  <si>
    <t>Maquinaria y Equipo de Transporte</t>
  </si>
  <si>
    <t>Marítimo</t>
  </si>
  <si>
    <t>Terrestre</t>
  </si>
  <si>
    <t>Equipo Educacional y Recreativo</t>
  </si>
  <si>
    <t>Equipo de Computación</t>
  </si>
  <si>
    <t>Obras y Construcciones</t>
  </si>
  <si>
    <t>Edificaciones</t>
  </si>
  <si>
    <t>Edificios de Administración</t>
  </si>
  <si>
    <t>Otras Edificaciones</t>
  </si>
  <si>
    <t>Adiestramiento y Estudio</t>
  </si>
  <si>
    <t>Otras becas</t>
  </si>
  <si>
    <t>FUENTE:  Dirección Nacional de Administración y Finanzas, Contraloría General de la República.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</si>
</sst>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\-#,##0.00;&quot; &quot;"/>
    <numFmt numFmtId="165" formatCode="#,##0.00_ ;\-#,##0.00\ "/>
    <numFmt numFmtId="166" formatCode="#,##0.00;[Red]#,##0.00"/>
    <numFmt numFmtId="167" formatCode="#,##0;\-#,##0;&quot; &quot;"/>
    <numFmt numFmtId="168" formatCode="[$-80A]#,##0.00;\-#,##0.00"/>
  </numFmts>
  <fonts count="14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8"/>
      <name val="Univers"/>
      <family val="2"/>
    </font>
    <font>
      <sz val="8"/>
      <name val="Univers"/>
      <family val="2"/>
    </font>
    <font>
      <sz val="8"/>
      <color rgb="FF000000"/>
      <name val="Univers"/>
      <family val="2"/>
    </font>
    <font>
      <b/>
      <sz val="8"/>
      <color rgb="FF000000"/>
      <name val="Univers"/>
      <family val="2"/>
    </font>
    <font>
      <sz val="8"/>
      <color rgb="FFFF0000"/>
      <name val="Univers"/>
      <family val="2"/>
    </font>
    <font>
      <b/>
      <sz val="7"/>
      <color theme="0"/>
      <name val="Univers"/>
      <family val="2"/>
    </font>
    <font>
      <sz val="10"/>
      <name val="Arial"/>
      <family val="2"/>
    </font>
    <font>
      <sz val="8"/>
      <color theme="1"/>
      <name val="Univers"/>
      <family val="2"/>
    </font>
    <font>
      <b/>
      <sz val="8"/>
      <color theme="1"/>
      <name val="Univers"/>
      <family val="2"/>
    </font>
    <font>
      <sz val="12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4" fontId="3" fillId="0" borderId="0"/>
    <xf numFmtId="0" fontId="2" fillId="0" borderId="0"/>
    <xf numFmtId="0" fontId="10" fillId="0" borderId="0"/>
    <xf numFmtId="168" fontId="13" fillId="0" borderId="0"/>
    <xf numFmtId="0" fontId="1" fillId="0" borderId="0"/>
  </cellStyleXfs>
  <cellXfs count="117">
    <xf numFmtId="0" fontId="0" fillId="0" borderId="0" xfId="0"/>
    <xf numFmtId="3" fontId="5" fillId="0" borderId="0" xfId="1" applyNumberFormat="1" applyFont="1"/>
    <xf numFmtId="4" fontId="5" fillId="0" borderId="0" xfId="1" applyFont="1" applyAlignment="1">
      <alignment horizontal="center"/>
    </xf>
    <xf numFmtId="3" fontId="4" fillId="0" borderId="0" xfId="1" applyNumberFormat="1" applyFont="1"/>
    <xf numFmtId="4" fontId="4" fillId="0" borderId="0" xfId="1" applyFont="1"/>
    <xf numFmtId="4" fontId="4" fillId="0" borderId="0" xfId="1" applyFont="1" applyAlignment="1">
      <alignment horizontal="center" vertical="center"/>
    </xf>
    <xf numFmtId="4" fontId="6" fillId="0" borderId="0" xfId="1" applyFont="1"/>
    <xf numFmtId="4" fontId="5" fillId="0" borderId="0" xfId="1" applyFont="1"/>
    <xf numFmtId="3" fontId="8" fillId="0" borderId="0" xfId="1" applyNumberFormat="1" applyFont="1" applyAlignment="1">
      <alignment horizontal="center"/>
    </xf>
    <xf numFmtId="4" fontId="8" fillId="0" borderId="0" xfId="1" applyFont="1" applyAlignment="1">
      <alignment horizontal="center"/>
    </xf>
    <xf numFmtId="4" fontId="5" fillId="0" borderId="0" xfId="1" applyFont="1" applyAlignment="1">
      <alignment horizontal="center" vertical="center"/>
    </xf>
    <xf numFmtId="4" fontId="7" fillId="0" borderId="10" xfId="1" applyFont="1" applyBorder="1" applyAlignment="1">
      <alignment horizontal="center"/>
    </xf>
    <xf numFmtId="4" fontId="4" fillId="0" borderId="4" xfId="1" applyFont="1" applyBorder="1" applyAlignment="1">
      <alignment horizontal="left" vertical="center"/>
    </xf>
    <xf numFmtId="4" fontId="4" fillId="0" borderId="4" xfId="1" applyFont="1" applyBorder="1" applyAlignment="1">
      <alignment vertical="top"/>
    </xf>
    <xf numFmtId="4" fontId="4" fillId="0" borderId="4" xfId="1" applyFont="1" applyBorder="1" applyAlignment="1">
      <alignment horizontal="right" vertical="top"/>
    </xf>
    <xf numFmtId="4" fontId="7" fillId="3" borderId="10" xfId="1" applyFont="1" applyFill="1" applyBorder="1" applyAlignment="1">
      <alignment horizontal="center"/>
    </xf>
    <xf numFmtId="4" fontId="4" fillId="3" borderId="7" xfId="1" applyFont="1" applyFill="1" applyBorder="1" applyAlignment="1">
      <alignment horizontal="left" vertical="center"/>
    </xf>
    <xf numFmtId="4" fontId="4" fillId="3" borderId="4" xfId="1" applyFont="1" applyFill="1" applyBorder="1" applyAlignment="1">
      <alignment vertical="top"/>
    </xf>
    <xf numFmtId="4" fontId="4" fillId="3" borderId="4" xfId="1" applyFont="1" applyFill="1" applyBorder="1" applyAlignment="1">
      <alignment horizontal="right" vertical="top"/>
    </xf>
    <xf numFmtId="4" fontId="7" fillId="0" borderId="10" xfId="1" applyFont="1" applyBorder="1" applyAlignment="1">
      <alignment horizontal="center" vertical="center"/>
    </xf>
    <xf numFmtId="4" fontId="4" fillId="0" borderId="4" xfId="1" applyFont="1" applyBorder="1" applyAlignment="1">
      <alignment horizontal="left"/>
    </xf>
    <xf numFmtId="49" fontId="6" fillId="0" borderId="9" xfId="1" applyNumberFormat="1" applyFont="1" applyBorder="1" applyAlignment="1">
      <alignment horizontal="center" vertical="center"/>
    </xf>
    <xf numFmtId="4" fontId="5" fillId="0" borderId="7" xfId="1" applyFont="1" applyBorder="1" applyAlignment="1">
      <alignment horizontal="left"/>
    </xf>
    <xf numFmtId="4" fontId="5" fillId="0" borderId="4" xfId="0" applyNumberFormat="1" applyFont="1" applyBorder="1" applyAlignment="1">
      <alignment vertical="top"/>
    </xf>
    <xf numFmtId="164" fontId="5" fillId="4" borderId="4" xfId="2" applyNumberFormat="1" applyFont="1" applyFill="1" applyBorder="1" applyAlignment="1">
      <alignment vertical="top"/>
    </xf>
    <xf numFmtId="4" fontId="5" fillId="0" borderId="4" xfId="1" applyFont="1" applyBorder="1" applyAlignment="1">
      <alignment vertical="top"/>
    </xf>
    <xf numFmtId="164" fontId="5" fillId="4" borderId="4" xfId="3" applyNumberFormat="1" applyFont="1" applyFill="1" applyBorder="1" applyAlignment="1">
      <alignment vertical="top"/>
    </xf>
    <xf numFmtId="4" fontId="5" fillId="0" borderId="4" xfId="1" applyFont="1" applyBorder="1" applyAlignment="1">
      <alignment horizontal="right" vertical="top"/>
    </xf>
    <xf numFmtId="4" fontId="5" fillId="0" borderId="9" xfId="1" applyFont="1" applyBorder="1" applyAlignment="1">
      <alignment horizontal="center" vertical="center"/>
    </xf>
    <xf numFmtId="4" fontId="5" fillId="0" borderId="4" xfId="1" applyFont="1" applyBorder="1" applyAlignment="1">
      <alignment horizontal="left"/>
    </xf>
    <xf numFmtId="49" fontId="7" fillId="0" borderId="9" xfId="1" applyNumberFormat="1" applyFont="1" applyBorder="1" applyAlignment="1">
      <alignment horizontal="center" vertical="center"/>
    </xf>
    <xf numFmtId="4" fontId="7" fillId="0" borderId="9" xfId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top"/>
    </xf>
    <xf numFmtId="164" fontId="4" fillId="4" borderId="4" xfId="2" applyNumberFormat="1" applyFont="1" applyFill="1" applyBorder="1" applyAlignment="1">
      <alignment vertical="top"/>
    </xf>
    <xf numFmtId="164" fontId="4" fillId="4" borderId="4" xfId="3" applyNumberFormat="1" applyFont="1" applyFill="1" applyBorder="1" applyAlignment="1">
      <alignment vertical="top"/>
    </xf>
    <xf numFmtId="4" fontId="6" fillId="0" borderId="10" xfId="1" applyFont="1" applyBorder="1" applyAlignment="1">
      <alignment horizontal="center" vertical="center"/>
    </xf>
    <xf numFmtId="164" fontId="11" fillId="4" borderId="4" xfId="0" applyNumberFormat="1" applyFont="1" applyFill="1" applyBorder="1" applyAlignment="1">
      <alignment vertical="top"/>
    </xf>
    <xf numFmtId="4" fontId="5" fillId="0" borderId="10" xfId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" fontId="4" fillId="0" borderId="7" xfId="1" applyFont="1" applyBorder="1" applyAlignment="1">
      <alignment horizontal="left" vertical="top"/>
    </xf>
    <xf numFmtId="49" fontId="6" fillId="0" borderId="10" xfId="1" applyNumberFormat="1" applyFont="1" applyBorder="1" applyAlignment="1">
      <alignment horizontal="center" vertical="center"/>
    </xf>
    <xf numFmtId="4" fontId="5" fillId="0" borderId="7" xfId="1" applyFont="1" applyBorder="1" applyAlignment="1">
      <alignment horizontal="left" vertical="top"/>
    </xf>
    <xf numFmtId="4" fontId="4" fillId="0" borderId="7" xfId="1" applyFont="1" applyBorder="1" applyAlignment="1">
      <alignment horizontal="left"/>
    </xf>
    <xf numFmtId="165" fontId="11" fillId="4" borderId="4" xfId="0" applyNumberFormat="1" applyFont="1" applyFill="1" applyBorder="1" applyAlignment="1">
      <alignment vertical="top"/>
    </xf>
    <xf numFmtId="165" fontId="5" fillId="4" borderId="4" xfId="2" applyNumberFormat="1" applyFont="1" applyFill="1" applyBorder="1" applyAlignment="1">
      <alignment vertical="top"/>
    </xf>
    <xf numFmtId="1" fontId="7" fillId="0" borderId="9" xfId="1" applyNumberFormat="1" applyFont="1" applyBorder="1" applyAlignment="1">
      <alignment horizontal="center" vertical="center"/>
    </xf>
    <xf numFmtId="1" fontId="6" fillId="0" borderId="10" xfId="1" applyNumberFormat="1" applyFont="1" applyBorder="1" applyAlignment="1">
      <alignment horizontal="center" vertical="center"/>
    </xf>
    <xf numFmtId="0" fontId="6" fillId="0" borderId="9" xfId="1" applyNumberFormat="1" applyFont="1" applyBorder="1" applyAlignment="1">
      <alignment horizontal="center" vertical="center"/>
    </xf>
    <xf numFmtId="4" fontId="5" fillId="0" borderId="0" xfId="1" applyFont="1" applyAlignment="1">
      <alignment horizontal="right" vertical="top"/>
    </xf>
    <xf numFmtId="4" fontId="4" fillId="0" borderId="0" xfId="1" applyFont="1" applyAlignment="1">
      <alignment horizontal="right" vertical="top"/>
    </xf>
    <xf numFmtId="1" fontId="5" fillId="0" borderId="10" xfId="1" applyNumberFormat="1" applyFont="1" applyBorder="1" applyAlignment="1">
      <alignment horizontal="center" vertical="center"/>
    </xf>
    <xf numFmtId="1" fontId="7" fillId="0" borderId="10" xfId="1" applyNumberFormat="1" applyFont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vertical="top"/>
    </xf>
    <xf numFmtId="1" fontId="6" fillId="0" borderId="9" xfId="1" applyNumberFormat="1" applyFont="1" applyBorder="1" applyAlignment="1">
      <alignment horizontal="center" vertical="center"/>
    </xf>
    <xf numFmtId="164" fontId="11" fillId="4" borderId="7" xfId="0" applyNumberFormat="1" applyFont="1" applyFill="1" applyBorder="1" applyAlignment="1">
      <alignment vertical="top"/>
    </xf>
    <xf numFmtId="164" fontId="11" fillId="4" borderId="12" xfId="0" applyNumberFormat="1" applyFont="1" applyFill="1" applyBorder="1" applyAlignment="1">
      <alignment vertical="top"/>
    </xf>
    <xf numFmtId="4" fontId="5" fillId="0" borderId="13" xfId="1" applyFont="1" applyBorder="1" applyAlignment="1">
      <alignment vertical="top"/>
    </xf>
    <xf numFmtId="165" fontId="5" fillId="4" borderId="4" xfId="3" applyNumberFormat="1" applyFont="1" applyFill="1" applyBorder="1" applyAlignment="1">
      <alignment horizontal="right" vertical="top"/>
    </xf>
    <xf numFmtId="166" fontId="5" fillId="0" borderId="4" xfId="0" applyNumberFormat="1" applyFont="1" applyBorder="1" applyAlignment="1">
      <alignment vertical="top"/>
    </xf>
    <xf numFmtId="166" fontId="4" fillId="0" borderId="4" xfId="1" applyNumberFormat="1" applyFont="1" applyBorder="1" applyAlignment="1">
      <alignment vertical="top"/>
    </xf>
    <xf numFmtId="165" fontId="5" fillId="4" borderId="4" xfId="3" applyNumberFormat="1" applyFont="1" applyFill="1" applyBorder="1" applyAlignment="1">
      <alignment vertical="top"/>
    </xf>
    <xf numFmtId="166" fontId="4" fillId="0" borderId="10" xfId="1" applyNumberFormat="1" applyFont="1" applyBorder="1" applyAlignment="1">
      <alignment vertical="top"/>
    </xf>
    <xf numFmtId="164" fontId="11" fillId="4" borderId="14" xfId="0" applyNumberFormat="1" applyFont="1" applyFill="1" applyBorder="1" applyAlignment="1">
      <alignment vertical="top"/>
    </xf>
    <xf numFmtId="4" fontId="4" fillId="0" borderId="4" xfId="1" applyFont="1" applyBorder="1" applyAlignment="1">
      <alignment horizontal="left" vertical="top"/>
    </xf>
    <xf numFmtId="166" fontId="4" fillId="0" borderId="4" xfId="0" applyNumberFormat="1" applyFont="1" applyBorder="1" applyAlignment="1">
      <alignment vertical="top"/>
    </xf>
    <xf numFmtId="164" fontId="12" fillId="4" borderId="4" xfId="0" applyNumberFormat="1" applyFont="1" applyFill="1" applyBorder="1" applyAlignment="1">
      <alignment vertical="top"/>
    </xf>
    <xf numFmtId="166" fontId="5" fillId="0" borderId="4" xfId="1" applyNumberFormat="1" applyFont="1" applyBorder="1" applyAlignment="1">
      <alignment vertical="top"/>
    </xf>
    <xf numFmtId="1" fontId="7" fillId="0" borderId="9" xfId="1" applyNumberFormat="1" applyFont="1" applyBorder="1" applyAlignment="1">
      <alignment horizontal="center" vertical="top"/>
    </xf>
    <xf numFmtId="166" fontId="4" fillId="0" borderId="4" xfId="1" applyNumberFormat="1" applyFont="1" applyBorder="1" applyAlignment="1">
      <alignment horizontal="right" vertical="top"/>
    </xf>
    <xf numFmtId="1" fontId="6" fillId="0" borderId="9" xfId="1" applyNumberFormat="1" applyFont="1" applyBorder="1" applyAlignment="1">
      <alignment horizontal="center" vertical="top"/>
    </xf>
    <xf numFmtId="166" fontId="5" fillId="0" borderId="4" xfId="1" applyNumberFormat="1" applyFont="1" applyBorder="1" applyAlignment="1">
      <alignment horizontal="right" vertical="top"/>
    </xf>
    <xf numFmtId="165" fontId="4" fillId="4" borderId="4" xfId="3" applyNumberFormat="1" applyFont="1" applyFill="1" applyBorder="1" applyAlignment="1">
      <alignment vertical="top"/>
    </xf>
    <xf numFmtId="3" fontId="7" fillId="0" borderId="9" xfId="1" applyNumberFormat="1" applyFont="1" applyBorder="1" applyAlignment="1">
      <alignment horizontal="center" vertical="center"/>
    </xf>
    <xf numFmtId="4" fontId="12" fillId="0" borderId="4" xfId="1" applyFont="1" applyBorder="1" applyAlignment="1">
      <alignment vertical="top"/>
    </xf>
    <xf numFmtId="3" fontId="6" fillId="0" borderId="10" xfId="1" applyNumberFormat="1" applyFont="1" applyBorder="1" applyAlignment="1">
      <alignment horizontal="center" vertical="center"/>
    </xf>
    <xf numFmtId="3" fontId="7" fillId="0" borderId="10" xfId="1" applyNumberFormat="1" applyFont="1" applyBorder="1" applyAlignment="1">
      <alignment horizontal="center" vertical="center"/>
    </xf>
    <xf numFmtId="3" fontId="6" fillId="0" borderId="9" xfId="1" applyNumberFormat="1" applyFont="1" applyBorder="1" applyAlignment="1">
      <alignment horizontal="center" vertical="center"/>
    </xf>
    <xf numFmtId="4" fontId="8" fillId="0" borderId="4" xfId="1" applyFont="1" applyBorder="1" applyAlignment="1">
      <alignment vertical="top"/>
    </xf>
    <xf numFmtId="164" fontId="11" fillId="0" borderId="4" xfId="0" applyNumberFormat="1" applyFont="1" applyBorder="1" applyAlignment="1">
      <alignment vertical="top"/>
    </xf>
    <xf numFmtId="167" fontId="11" fillId="0" borderId="4" xfId="0" applyNumberFormat="1" applyFont="1" applyBorder="1" applyAlignment="1">
      <alignment vertical="top"/>
    </xf>
    <xf numFmtId="3" fontId="7" fillId="3" borderId="9" xfId="1" applyNumberFormat="1" applyFont="1" applyFill="1" applyBorder="1" applyAlignment="1">
      <alignment horizontal="center" vertical="center"/>
    </xf>
    <xf numFmtId="4" fontId="7" fillId="3" borderId="7" xfId="1" applyFont="1" applyFill="1" applyBorder="1" applyAlignment="1">
      <alignment horizontal="center"/>
    </xf>
    <xf numFmtId="4" fontId="4" fillId="0" borderId="7" xfId="1" applyFont="1" applyBorder="1" applyAlignment="1">
      <alignment horizontal="left" vertical="center"/>
    </xf>
    <xf numFmtId="4" fontId="5" fillId="0" borderId="7" xfId="1" applyFont="1" applyBorder="1" applyAlignment="1">
      <alignment horizontal="left" vertical="center"/>
    </xf>
    <xf numFmtId="0" fontId="4" fillId="0" borderId="0" xfId="0" applyFont="1"/>
    <xf numFmtId="4" fontId="6" fillId="0" borderId="4" xfId="1" applyFont="1" applyBorder="1" applyAlignment="1">
      <alignment horizontal="left"/>
    </xf>
    <xf numFmtId="0" fontId="5" fillId="0" borderId="0" xfId="0" applyFont="1"/>
    <xf numFmtId="4" fontId="7" fillId="0" borderId="7" xfId="1" applyFont="1" applyBorder="1" applyAlignment="1">
      <alignment horizontal="left"/>
    </xf>
    <xf numFmtId="4" fontId="6" fillId="0" borderId="7" xfId="1" applyFont="1" applyBorder="1" applyAlignment="1">
      <alignment horizontal="left"/>
    </xf>
    <xf numFmtId="4" fontId="7" fillId="0" borderId="7" xfId="1" applyFont="1" applyBorder="1" applyAlignment="1">
      <alignment horizontal="left" vertical="center"/>
    </xf>
    <xf numFmtId="4" fontId="6" fillId="0" borderId="7" xfId="1" applyFont="1" applyBorder="1" applyAlignment="1">
      <alignment horizontal="left" vertical="center"/>
    </xf>
    <xf numFmtId="3" fontId="4" fillId="0" borderId="9" xfId="1" applyNumberFormat="1" applyFont="1" applyBorder="1" applyAlignment="1">
      <alignment horizontal="center" vertical="center"/>
    </xf>
    <xf numFmtId="4" fontId="7" fillId="0" borderId="4" xfId="1" applyFont="1" applyBorder="1" applyAlignment="1">
      <alignment horizontal="left"/>
    </xf>
    <xf numFmtId="4" fontId="5" fillId="0" borderId="4" xfId="1" applyFont="1" applyBorder="1"/>
    <xf numFmtId="4" fontId="5" fillId="0" borderId="4" xfId="1" applyFont="1" applyBorder="1" applyAlignment="1">
      <alignment horizontal="center" vertical="center"/>
    </xf>
    <xf numFmtId="4" fontId="5" fillId="0" borderId="7" xfId="1" applyFont="1" applyBorder="1"/>
    <xf numFmtId="4" fontId="5" fillId="0" borderId="7" xfId="1" applyFont="1" applyBorder="1" applyAlignment="1">
      <alignment horizontal="center" vertical="center"/>
    </xf>
    <xf numFmtId="3" fontId="6" fillId="0" borderId="5" xfId="1" applyNumberFormat="1" applyFont="1" applyBorder="1" applyAlignment="1">
      <alignment horizontal="center" vertical="center"/>
    </xf>
    <xf numFmtId="4" fontId="5" fillId="0" borderId="15" xfId="1" applyFont="1" applyBorder="1" applyAlignment="1">
      <alignment horizontal="left"/>
    </xf>
    <xf numFmtId="4" fontId="5" fillId="0" borderId="15" xfId="1" applyFont="1" applyBorder="1"/>
    <xf numFmtId="4" fontId="5" fillId="0" borderId="15" xfId="1" applyFont="1" applyBorder="1" applyAlignment="1">
      <alignment horizontal="center" vertical="center"/>
    </xf>
    <xf numFmtId="168" fontId="4" fillId="0" borderId="16" xfId="4" applyFont="1" applyBorder="1" applyAlignment="1" applyProtection="1">
      <alignment horizontal="left"/>
      <protection locked="0"/>
    </xf>
    <xf numFmtId="168" fontId="4" fillId="0" borderId="0" xfId="4" applyFont="1" applyAlignment="1" applyProtection="1">
      <alignment horizontal="left"/>
      <protection locked="0"/>
    </xf>
    <xf numFmtId="4" fontId="9" fillId="2" borderId="2" xfId="1" applyFont="1" applyFill="1" applyBorder="1" applyAlignment="1">
      <alignment horizontal="center" vertical="center" wrapText="1"/>
    </xf>
    <xf numFmtId="4" fontId="9" fillId="2" borderId="7" xfId="1" applyFont="1" applyFill="1" applyBorder="1" applyAlignment="1">
      <alignment horizontal="center" vertical="center" wrapText="1"/>
    </xf>
    <xf numFmtId="4" fontId="4" fillId="0" borderId="0" xfId="1" applyFont="1" applyAlignment="1">
      <alignment horizontal="center" wrapText="1"/>
    </xf>
    <xf numFmtId="4" fontId="4" fillId="0" borderId="0" xfId="1" applyFont="1" applyAlignment="1">
      <alignment horizontal="center"/>
    </xf>
    <xf numFmtId="4" fontId="5" fillId="0" borderId="0" xfId="1" applyFont="1" applyAlignment="1">
      <alignment horizontal="left"/>
    </xf>
    <xf numFmtId="4" fontId="9" fillId="2" borderId="1" xfId="1" applyFont="1" applyFill="1" applyBorder="1" applyAlignment="1">
      <alignment horizontal="center" vertical="center" wrapText="1"/>
    </xf>
    <xf numFmtId="4" fontId="9" fillId="2" borderId="6" xfId="1" applyFont="1" applyFill="1" applyBorder="1" applyAlignment="1">
      <alignment horizontal="center" vertical="center" wrapText="1"/>
    </xf>
    <xf numFmtId="4" fontId="9" fillId="2" borderId="2" xfId="1" applyFont="1" applyFill="1" applyBorder="1" applyAlignment="1">
      <alignment horizontal="center" vertical="center"/>
    </xf>
    <xf numFmtId="4" fontId="9" fillId="2" borderId="7" xfId="1" applyFont="1" applyFill="1" applyBorder="1" applyAlignment="1">
      <alignment horizontal="center" vertical="center"/>
    </xf>
    <xf numFmtId="4" fontId="9" fillId="2" borderId="3" xfId="1" applyFont="1" applyFill="1" applyBorder="1" applyAlignment="1">
      <alignment horizontal="center" vertical="center" wrapText="1"/>
    </xf>
    <xf numFmtId="4" fontId="9" fillId="2" borderId="8" xfId="1" applyFont="1" applyFill="1" applyBorder="1" applyAlignment="1">
      <alignment horizontal="center" vertical="center" wrapText="1"/>
    </xf>
    <xf numFmtId="4" fontId="9" fillId="2" borderId="4" xfId="1" applyFont="1" applyFill="1" applyBorder="1" applyAlignment="1">
      <alignment horizontal="center" vertical="center" wrapText="1"/>
    </xf>
    <xf numFmtId="4" fontId="9" fillId="2" borderId="5" xfId="1" applyFont="1" applyFill="1" applyBorder="1" applyAlignment="1">
      <alignment horizontal="center" vertical="center" wrapText="1"/>
    </xf>
    <xf numFmtId="4" fontId="9" fillId="2" borderId="9" xfId="1" applyFont="1" applyFill="1" applyBorder="1" applyAlignment="1">
      <alignment horizontal="center" vertical="center" wrapText="1"/>
    </xf>
  </cellXfs>
  <cellStyles count="6">
    <cellStyle name="Excel Built-in Normal" xfId="1"/>
    <cellStyle name="Normal" xfId="0" builtinId="0"/>
    <cellStyle name="Normal 2" xfId="5"/>
    <cellStyle name="Normal 2 4" xfId="2"/>
    <cellStyle name="Normal 3" xfId="3"/>
    <cellStyle name="Normal_EJEPRE0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0</xdr:row>
      <xdr:rowOff>41030</xdr:rowOff>
    </xdr:from>
    <xdr:to>
      <xdr:col>5</xdr:col>
      <xdr:colOff>267140</xdr:colOff>
      <xdr:row>3</xdr:row>
      <xdr:rowOff>42013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4C19C45-A57E-4A87-BC70-E13E8FB79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4360" y="41030"/>
          <a:ext cx="556700" cy="503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Q213"/>
  <sheetViews>
    <sheetView showGridLines="0" tabSelected="1" topLeftCell="B1" zoomScale="130" zoomScaleNormal="130" zoomScaleSheetLayoutView="120" workbookViewId="0">
      <pane xSplit="2" ySplit="9" topLeftCell="D10" activePane="bottomRight" state="frozen"/>
      <selection activeCell="B1" sqref="B1"/>
      <selection pane="topRight" activeCell="D1" sqref="D1"/>
      <selection pane="bottomLeft" activeCell="B10" sqref="B10"/>
      <selection pane="bottomRight" activeCell="H21" sqref="H21"/>
    </sheetView>
  </sheetViews>
  <sheetFormatPr baseColWidth="10" defaultColWidth="24.109375" defaultRowHeight="10.199999999999999"/>
  <cols>
    <col min="1" max="1" width="1.44140625" style="1" hidden="1" customWidth="1"/>
    <col min="2" max="2" width="6.109375" style="1" customWidth="1"/>
    <col min="3" max="3" width="38.33203125" style="1" bestFit="1" customWidth="1"/>
    <col min="4" max="5" width="12" style="1" customWidth="1"/>
    <col min="6" max="6" width="10.6640625" style="1" customWidth="1"/>
    <col min="7" max="7" width="10.33203125" style="1" customWidth="1"/>
    <col min="8" max="8" width="12.88671875" style="1" customWidth="1"/>
    <col min="9" max="9" width="13" style="1" customWidth="1"/>
    <col min="10" max="10" width="13.33203125" style="1" customWidth="1"/>
    <col min="11" max="11" width="10.5546875" style="1" customWidth="1"/>
    <col min="12" max="12" width="13.88671875" style="1" customWidth="1"/>
    <col min="13" max="13" width="13.6640625" style="1" customWidth="1"/>
    <col min="14" max="14" width="12.44140625" style="1" customWidth="1"/>
    <col min="15" max="15" width="12.109375" style="1" customWidth="1"/>
    <col min="16" max="16" width="12.44140625" style="1" customWidth="1"/>
    <col min="17" max="17" width="13.109375" style="1" customWidth="1"/>
    <col min="18" max="18" width="11.88671875" style="1" customWidth="1"/>
    <col min="19" max="19" width="11" style="7" customWidth="1"/>
    <col min="20" max="20" width="10.88671875" style="10" customWidth="1"/>
    <col min="21" max="21" width="24.109375" style="1"/>
    <col min="22" max="22" width="14.5546875" style="1" bestFit="1" customWidth="1"/>
    <col min="23" max="23" width="7.88671875" style="1" bestFit="1" customWidth="1"/>
    <col min="24" max="24" width="12.88671875" style="1" customWidth="1"/>
    <col min="25" max="25" width="6.5546875" style="1" bestFit="1" customWidth="1"/>
    <col min="26" max="26" width="7" style="1" bestFit="1" customWidth="1"/>
    <col min="27" max="1031" width="24.109375" style="1"/>
    <col min="1032" max="16384" width="24.109375" style="86"/>
  </cols>
  <sheetData>
    <row r="1" spans="2:22" ht="13.5" customHeight="1">
      <c r="B1" s="105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2:22" ht="13.5" customHeight="1">
      <c r="B2" s="105" t="s">
        <v>1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</row>
    <row r="3" spans="2:22" ht="13.5" customHeight="1">
      <c r="B3" s="106" t="s">
        <v>2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</row>
    <row r="4" spans="2:22" ht="13.5" customHeight="1">
      <c r="B4" s="107" t="s">
        <v>3</v>
      </c>
      <c r="C4" s="107"/>
      <c r="D4" s="107"/>
      <c r="E4" s="107"/>
      <c r="F4" s="107"/>
      <c r="G4" s="107"/>
      <c r="H4" s="107"/>
      <c r="I4" s="107"/>
      <c r="J4" s="107"/>
      <c r="K4" s="2"/>
      <c r="L4" s="2"/>
      <c r="M4" s="2"/>
      <c r="O4" s="2"/>
      <c r="P4" s="2"/>
      <c r="Q4" s="2"/>
      <c r="R4" s="3"/>
      <c r="S4" s="4"/>
      <c r="T4" s="5"/>
    </row>
    <row r="5" spans="2:22" ht="13.5" customHeight="1">
      <c r="B5" s="6" t="s">
        <v>4</v>
      </c>
      <c r="C5" s="7"/>
      <c r="D5" s="2"/>
      <c r="E5" s="2"/>
      <c r="F5" s="2"/>
      <c r="G5" s="8"/>
      <c r="H5" s="8"/>
      <c r="I5" s="8"/>
      <c r="J5" s="8"/>
      <c r="K5" s="8"/>
      <c r="L5" s="8"/>
      <c r="M5" s="8"/>
      <c r="N5" s="9"/>
      <c r="O5" s="9"/>
      <c r="P5" s="8"/>
      <c r="Q5" s="8"/>
      <c r="R5" s="8"/>
      <c r="U5" s="2"/>
    </row>
    <row r="6" spans="2:22" ht="17.25" customHeight="1">
      <c r="B6" s="108" t="s">
        <v>5</v>
      </c>
      <c r="C6" s="110" t="s">
        <v>6</v>
      </c>
      <c r="D6" s="103" t="s">
        <v>7</v>
      </c>
      <c r="E6" s="103" t="s">
        <v>8</v>
      </c>
      <c r="F6" s="112" t="s">
        <v>9</v>
      </c>
      <c r="G6" s="114" t="s">
        <v>10</v>
      </c>
      <c r="H6" s="103" t="s">
        <v>11</v>
      </c>
      <c r="I6" s="103" t="s">
        <v>12</v>
      </c>
      <c r="J6" s="103" t="s">
        <v>13</v>
      </c>
      <c r="K6" s="103" t="s">
        <v>14</v>
      </c>
      <c r="L6" s="103" t="s">
        <v>15</v>
      </c>
      <c r="M6" s="103" t="s">
        <v>16</v>
      </c>
      <c r="N6" s="103" t="s">
        <v>17</v>
      </c>
      <c r="O6" s="103" t="s">
        <v>18</v>
      </c>
      <c r="P6" s="103" t="s">
        <v>19</v>
      </c>
      <c r="Q6" s="103" t="s">
        <v>20</v>
      </c>
      <c r="R6" s="103" t="s">
        <v>21</v>
      </c>
      <c r="S6" s="103" t="s">
        <v>22</v>
      </c>
      <c r="T6" s="115" t="s">
        <v>23</v>
      </c>
    </row>
    <row r="7" spans="2:22" s="7" customFormat="1" ht="30.75" customHeight="1">
      <c r="B7" s="109"/>
      <c r="C7" s="111"/>
      <c r="D7" s="104"/>
      <c r="E7" s="104"/>
      <c r="F7" s="113"/>
      <c r="G7" s="11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16"/>
    </row>
    <row r="8" spans="2:22" s="4" customFormat="1" ht="13.5" customHeight="1">
      <c r="B8" s="11"/>
      <c r="C8" s="12" t="s">
        <v>24</v>
      </c>
      <c r="D8" s="13">
        <f>+D9+D160</f>
        <v>127925312</v>
      </c>
      <c r="E8" s="13">
        <f>+E9+E160</f>
        <v>0</v>
      </c>
      <c r="F8" s="13">
        <f t="shared" ref="F8:R8" si="0">+F9+F160</f>
        <v>24332572</v>
      </c>
      <c r="G8" s="13">
        <f t="shared" si="0"/>
        <v>0</v>
      </c>
      <c r="H8" s="13">
        <f t="shared" si="0"/>
        <v>24332572</v>
      </c>
      <c r="I8" s="13">
        <f t="shared" si="0"/>
        <v>152257884</v>
      </c>
      <c r="J8" s="13">
        <f t="shared" si="0"/>
        <v>120732968</v>
      </c>
      <c r="K8" s="13">
        <f t="shared" si="0"/>
        <v>0</v>
      </c>
      <c r="L8" s="13">
        <f>+L9+L160</f>
        <v>6432733.580000001</v>
      </c>
      <c r="M8" s="13">
        <f t="shared" si="0"/>
        <v>93426194.169999987</v>
      </c>
      <c r="N8" s="13">
        <f t="shared" si="0"/>
        <v>27306773.830000002</v>
      </c>
      <c r="O8" s="13">
        <f t="shared" si="0"/>
        <v>58831689.829999998</v>
      </c>
      <c r="P8" s="13">
        <f t="shared" si="0"/>
        <v>31524916</v>
      </c>
      <c r="Q8" s="13">
        <f t="shared" si="0"/>
        <v>83081092.890000001</v>
      </c>
      <c r="R8" s="13">
        <f t="shared" si="0"/>
        <v>10345101.280000001</v>
      </c>
      <c r="S8" s="14">
        <f>+M8/J8*100</f>
        <v>77.382504313154953</v>
      </c>
      <c r="T8" s="14">
        <f>+M8/I8*100</f>
        <v>61.36049688566537</v>
      </c>
    </row>
    <row r="9" spans="2:22" s="4" customFormat="1" ht="13.5" customHeight="1">
      <c r="B9" s="15"/>
      <c r="C9" s="16" t="s">
        <v>25</v>
      </c>
      <c r="D9" s="17">
        <f>+D10+D32+D82+D140+D158+D131</f>
        <v>127125312</v>
      </c>
      <c r="E9" s="17">
        <f>+E10+E32+E82+E140+E158+E131</f>
        <v>0</v>
      </c>
      <c r="F9" s="17">
        <f>+F10+F32+F82+F140+F158+F131</f>
        <v>21529907</v>
      </c>
      <c r="G9" s="17">
        <f>+G10+G32+G82+G131+G140+G157</f>
        <v>-213329</v>
      </c>
      <c r="H9" s="17">
        <f>+H10+H32+H82+H140+H158+H131</f>
        <v>21743236</v>
      </c>
      <c r="I9" s="17">
        <f>+I10+I32+I82+I131+I140+I157</f>
        <v>148655219</v>
      </c>
      <c r="J9" s="17">
        <f>+J10+J32+J82+J140+J157+J131</f>
        <v>117130303</v>
      </c>
      <c r="K9" s="17">
        <f>+K10+K32+K82+K140+K158+K131</f>
        <v>0</v>
      </c>
      <c r="L9" s="17">
        <f>+L10+L32+L82+L131+L140+L157</f>
        <v>6149215.9500000011</v>
      </c>
      <c r="M9" s="17">
        <f>+M10+M32+M82+M131+M140+M157</f>
        <v>91589317.769999981</v>
      </c>
      <c r="N9" s="17">
        <f>+N10+N32+N82+N131+N140+N157</f>
        <v>25540985.23</v>
      </c>
      <c r="O9" s="17">
        <f>+O10+O32+O82+O140+O157+O131</f>
        <v>57065901.229999997</v>
      </c>
      <c r="P9" s="17">
        <f>+P10+P32+P82+P140+P158+P131</f>
        <v>31524916</v>
      </c>
      <c r="Q9" s="17">
        <f>+Q10+Q32+Q82+Q140+Q158+Q131</f>
        <v>82387879.829999998</v>
      </c>
      <c r="R9" s="17">
        <f>+R10+R32+R82+R140+R158+R131</f>
        <v>9201437.9400000013</v>
      </c>
      <c r="S9" s="18">
        <f>+M9/J9*100</f>
        <v>78.194383028275766</v>
      </c>
      <c r="T9" s="18">
        <f>+M9/I9*100</f>
        <v>61.611908674393725</v>
      </c>
    </row>
    <row r="10" spans="2:22" s="4" customFormat="1" ht="13.5" customHeight="1">
      <c r="B10" s="19" t="s">
        <v>26</v>
      </c>
      <c r="C10" s="12" t="s">
        <v>27</v>
      </c>
      <c r="D10" s="13">
        <f>D11+D14+D16+D17+D18+D19</f>
        <v>122969752</v>
      </c>
      <c r="E10" s="13">
        <f t="shared" ref="E10" si="1">E11+E14+E16+E17+E18+E19</f>
        <v>0</v>
      </c>
      <c r="F10" s="13">
        <f>F11+F14+F16+F17+F18+F19+F24+F27</f>
        <v>2015615</v>
      </c>
      <c r="G10" s="13">
        <f>G11+G14+G16+G17+G18+G19+G24+G27</f>
        <v>-113278</v>
      </c>
      <c r="H10" s="13">
        <f>H11+H14+H16+H17+H18+H19+H24+H27</f>
        <v>2128893</v>
      </c>
      <c r="I10" s="13">
        <f>I11+I14+I16+I17+I18+I19+I24+I27</f>
        <v>124985367</v>
      </c>
      <c r="J10" s="13">
        <f>J11+J14+J16+J17+J18+J19+J24+J27</f>
        <v>93487823</v>
      </c>
      <c r="K10" s="13">
        <f t="shared" ref="K10:N10" si="2">K11+K14+K16+K17+K18+K19+K24+K27</f>
        <v>0</v>
      </c>
      <c r="L10" s="13">
        <f>+L11+L14+L16+L17+L18+L19+L24+L27</f>
        <v>4983729.82</v>
      </c>
      <c r="M10" s="13">
        <f>+M11+M14+M16+M17+M18+M19+M24+M27</f>
        <v>77599352.779999986</v>
      </c>
      <c r="N10" s="13">
        <f t="shared" si="2"/>
        <v>15888470.220000003</v>
      </c>
      <c r="O10" s="13">
        <f>O11+O14+O16+O17+O18+O19+O24+O27</f>
        <v>47386014.219999999</v>
      </c>
      <c r="P10" s="13">
        <f t="shared" ref="P10" si="3">P11+P14+P16+P17+P18+P19+P24</f>
        <v>31497544</v>
      </c>
      <c r="Q10" s="13">
        <f>Q11+Q14+Q16+Q17+Q18+Q19+Q24+Q27</f>
        <v>72481713.319999993</v>
      </c>
      <c r="R10" s="13">
        <f>R11+R14+R16+R17+R18+R19+R24+R27</f>
        <v>5117639.46</v>
      </c>
      <c r="S10" s="14">
        <f t="shared" ref="S10:S11" si="4">+M10/J10*100</f>
        <v>83.004770343192163</v>
      </c>
      <c r="T10" s="14">
        <f>+M10/I10*100</f>
        <v>62.086750347342644</v>
      </c>
    </row>
    <row r="11" spans="2:22" ht="13.5" customHeight="1">
      <c r="B11" s="19" t="s">
        <v>28</v>
      </c>
      <c r="C11" s="20" t="s">
        <v>29</v>
      </c>
      <c r="D11" s="13">
        <f t="shared" ref="D11:R11" si="5">SUM(D12:D13)</f>
        <v>97080713</v>
      </c>
      <c r="E11" s="13">
        <f t="shared" si="5"/>
        <v>0</v>
      </c>
      <c r="F11" s="13">
        <f t="shared" ref="F11" si="6">SUM(F12:F13)</f>
        <v>-349821</v>
      </c>
      <c r="G11" s="13">
        <f t="shared" si="5"/>
        <v>-833817</v>
      </c>
      <c r="H11" s="13">
        <f t="shared" si="5"/>
        <v>483996</v>
      </c>
      <c r="I11" s="13">
        <f t="shared" si="5"/>
        <v>96730892</v>
      </c>
      <c r="J11" s="13">
        <f>SUM(J12:J13)</f>
        <v>72442720</v>
      </c>
      <c r="K11" s="13">
        <f t="shared" si="5"/>
        <v>0</v>
      </c>
      <c r="L11" s="13">
        <f>SUM(L12:L13)</f>
        <v>3566176.19</v>
      </c>
      <c r="M11" s="13">
        <f>SUM(M12:M13)</f>
        <v>60052666.509999998</v>
      </c>
      <c r="N11" s="13">
        <f t="shared" si="5"/>
        <v>12390053.490000002</v>
      </c>
      <c r="O11" s="13">
        <f t="shared" si="5"/>
        <v>36678225.490000002</v>
      </c>
      <c r="P11" s="13">
        <f>SUM(P12:P13)</f>
        <v>24288172</v>
      </c>
      <c r="Q11" s="13">
        <f t="shared" si="5"/>
        <v>56189579.329999998</v>
      </c>
      <c r="R11" s="13">
        <f t="shared" si="5"/>
        <v>3863087.18</v>
      </c>
      <c r="S11" s="14">
        <f t="shared" si="4"/>
        <v>82.896758307805115</v>
      </c>
      <c r="T11" s="14">
        <f t="shared" ref="T11" si="7">+M11/I11*100</f>
        <v>62.082200699648261</v>
      </c>
      <c r="V11" s="7"/>
    </row>
    <row r="12" spans="2:22" ht="13.5" customHeight="1">
      <c r="B12" s="21" t="s">
        <v>30</v>
      </c>
      <c r="C12" s="22" t="s">
        <v>31</v>
      </c>
      <c r="D12" s="23">
        <v>96139254</v>
      </c>
      <c r="E12" s="23">
        <v>0</v>
      </c>
      <c r="F12" s="23">
        <f>+G12+H12</f>
        <v>-831150</v>
      </c>
      <c r="G12" s="23">
        <v>-831150</v>
      </c>
      <c r="H12" s="23">
        <v>0</v>
      </c>
      <c r="I12" s="23">
        <v>95308104</v>
      </c>
      <c r="J12" s="23">
        <v>71194851</v>
      </c>
      <c r="K12" s="23">
        <v>0</v>
      </c>
      <c r="L12" s="24">
        <v>3523061.44</v>
      </c>
      <c r="M12" s="24">
        <v>59834240.759999998</v>
      </c>
      <c r="N12" s="25">
        <f t="shared" ref="N12:N23" si="8">J12-M12</f>
        <v>11360610.240000002</v>
      </c>
      <c r="O12" s="25">
        <f>+N12+P12</f>
        <v>35473863.240000002</v>
      </c>
      <c r="P12" s="25">
        <f>+I12-J12</f>
        <v>24113253</v>
      </c>
      <c r="Q12" s="26">
        <v>55971321.829999998</v>
      </c>
      <c r="R12" s="25">
        <v>3862918.93</v>
      </c>
      <c r="S12" s="27">
        <f>+M12/J12*100</f>
        <v>84.042932767708152</v>
      </c>
      <c r="T12" s="27">
        <f>+M12/I12*100</f>
        <v>62.779803866416231</v>
      </c>
    </row>
    <row r="13" spans="2:22" ht="13.5" customHeight="1">
      <c r="B13" s="28" t="s">
        <v>32</v>
      </c>
      <c r="C13" s="29" t="s">
        <v>33</v>
      </c>
      <c r="D13" s="23">
        <v>941459</v>
      </c>
      <c r="E13" s="23">
        <v>0</v>
      </c>
      <c r="F13" s="23">
        <f>+G13+H13</f>
        <v>481329</v>
      </c>
      <c r="G13" s="23">
        <v>-2667</v>
      </c>
      <c r="H13" s="23">
        <v>483996</v>
      </c>
      <c r="I13" s="23">
        <v>1422788</v>
      </c>
      <c r="J13" s="23">
        <v>1247869</v>
      </c>
      <c r="K13" s="23">
        <v>0</v>
      </c>
      <c r="L13" s="25">
        <v>43114.75</v>
      </c>
      <c r="M13" s="25">
        <v>218425.75</v>
      </c>
      <c r="N13" s="25">
        <f t="shared" si="8"/>
        <v>1029443.25</v>
      </c>
      <c r="O13" s="25">
        <f t="shared" ref="O13:O31" si="9">+N13+P13</f>
        <v>1204362.25</v>
      </c>
      <c r="P13" s="25">
        <f>+I13-J13</f>
        <v>174919</v>
      </c>
      <c r="Q13" s="25">
        <v>218257.5</v>
      </c>
      <c r="R13" s="25">
        <v>168.25</v>
      </c>
      <c r="S13" s="27">
        <f>+M13/J13*100</f>
        <v>17.503900649827827</v>
      </c>
      <c r="T13" s="27">
        <f>+M13/I13*100</f>
        <v>15.351953347933774</v>
      </c>
    </row>
    <row r="14" spans="2:22" s="3" customFormat="1" ht="13.5" customHeight="1">
      <c r="B14" s="30" t="s">
        <v>34</v>
      </c>
      <c r="C14" s="20" t="s">
        <v>35</v>
      </c>
      <c r="D14" s="13">
        <f>+D15</f>
        <v>54000</v>
      </c>
      <c r="E14" s="13">
        <f t="shared" ref="E14:R14" si="10">+E15</f>
        <v>0</v>
      </c>
      <c r="F14" s="13">
        <f t="shared" si="10"/>
        <v>20500</v>
      </c>
      <c r="G14" s="13">
        <f>+G15</f>
        <v>20500</v>
      </c>
      <c r="H14" s="13">
        <f t="shared" si="10"/>
        <v>0</v>
      </c>
      <c r="I14" s="13">
        <f>+I15</f>
        <v>74500</v>
      </c>
      <c r="J14" s="13">
        <f>+J15</f>
        <v>61000</v>
      </c>
      <c r="K14" s="13">
        <f t="shared" si="10"/>
        <v>0</v>
      </c>
      <c r="L14" s="13">
        <f>+L15</f>
        <v>2250</v>
      </c>
      <c r="M14" s="13">
        <f>+M15</f>
        <v>34576.39</v>
      </c>
      <c r="N14" s="13">
        <f>+N15</f>
        <v>26423.61</v>
      </c>
      <c r="O14" s="13">
        <f>+O15</f>
        <v>39923.61</v>
      </c>
      <c r="P14" s="13">
        <f t="shared" si="10"/>
        <v>13500</v>
      </c>
      <c r="Q14" s="13">
        <f t="shared" si="10"/>
        <v>34326.39</v>
      </c>
      <c r="R14" s="13">
        <f t="shared" si="10"/>
        <v>250</v>
      </c>
      <c r="S14" s="14">
        <f t="shared" ref="S14:S90" si="11">+M14/J14*100</f>
        <v>56.682606557377049</v>
      </c>
      <c r="T14" s="14">
        <f t="shared" ref="T14:T90" si="12">+M14/I14*100</f>
        <v>46.411261744966446</v>
      </c>
    </row>
    <row r="15" spans="2:22" ht="13.5" customHeight="1">
      <c r="B15" s="21" t="s">
        <v>36</v>
      </c>
      <c r="C15" s="29" t="s">
        <v>37</v>
      </c>
      <c r="D15" s="23">
        <v>54000</v>
      </c>
      <c r="E15" s="23">
        <v>0</v>
      </c>
      <c r="F15" s="23">
        <f>+G15+H15</f>
        <v>20500</v>
      </c>
      <c r="G15" s="23">
        <v>20500</v>
      </c>
      <c r="H15" s="23">
        <v>0</v>
      </c>
      <c r="I15" s="23">
        <v>74500</v>
      </c>
      <c r="J15" s="23">
        <v>61000</v>
      </c>
      <c r="K15" s="23">
        <v>0</v>
      </c>
      <c r="L15" s="24">
        <v>2250</v>
      </c>
      <c r="M15" s="24">
        <v>34576.39</v>
      </c>
      <c r="N15" s="25">
        <f t="shared" si="8"/>
        <v>26423.61</v>
      </c>
      <c r="O15" s="25">
        <f t="shared" si="9"/>
        <v>39923.61</v>
      </c>
      <c r="P15" s="25">
        <f>+I15-J15</f>
        <v>13500</v>
      </c>
      <c r="Q15" s="26">
        <v>34326.39</v>
      </c>
      <c r="R15" s="25">
        <v>250</v>
      </c>
      <c r="S15" s="27">
        <f t="shared" si="11"/>
        <v>56.682606557377049</v>
      </c>
      <c r="T15" s="27">
        <f t="shared" si="12"/>
        <v>46.411261744966446</v>
      </c>
    </row>
    <row r="16" spans="2:22" s="3" customFormat="1" ht="13.5" customHeight="1">
      <c r="B16" s="31" t="s">
        <v>38</v>
      </c>
      <c r="C16" s="20" t="s">
        <v>39</v>
      </c>
      <c r="D16" s="32">
        <v>649800</v>
      </c>
      <c r="E16" s="32">
        <v>0</v>
      </c>
      <c r="F16" s="32">
        <f>+G16+H16</f>
        <v>0</v>
      </c>
      <c r="G16" s="32">
        <v>0</v>
      </c>
      <c r="H16" s="32">
        <v>0</v>
      </c>
      <c r="I16" s="32">
        <v>649800</v>
      </c>
      <c r="J16" s="32">
        <v>487350</v>
      </c>
      <c r="K16" s="32">
        <v>0</v>
      </c>
      <c r="L16" s="33">
        <v>22271.33</v>
      </c>
      <c r="M16" s="33">
        <v>340767.73</v>
      </c>
      <c r="N16" s="13">
        <f t="shared" si="8"/>
        <v>146582.27000000002</v>
      </c>
      <c r="O16" s="13">
        <f t="shared" si="9"/>
        <v>309032.27</v>
      </c>
      <c r="P16" s="13">
        <f>+I16-J16</f>
        <v>162450</v>
      </c>
      <c r="Q16" s="34">
        <v>339498.73</v>
      </c>
      <c r="R16" s="13">
        <v>1269</v>
      </c>
      <c r="S16" s="14">
        <f t="shared" si="11"/>
        <v>69.922587462809062</v>
      </c>
      <c r="T16" s="14">
        <f t="shared" si="12"/>
        <v>52.441940597106793</v>
      </c>
    </row>
    <row r="17" spans="2:26" s="3" customFormat="1" ht="13.5" customHeight="1">
      <c r="B17" s="31" t="s">
        <v>40</v>
      </c>
      <c r="C17" s="20" t="s">
        <v>41</v>
      </c>
      <c r="D17" s="32">
        <v>52125</v>
      </c>
      <c r="E17" s="32">
        <v>0</v>
      </c>
      <c r="F17" s="32">
        <f>+G17+H17</f>
        <v>0</v>
      </c>
      <c r="G17" s="32">
        <v>0</v>
      </c>
      <c r="H17" s="32">
        <v>0</v>
      </c>
      <c r="I17" s="32">
        <v>52125</v>
      </c>
      <c r="J17" s="32">
        <v>52125</v>
      </c>
      <c r="K17" s="32">
        <v>0</v>
      </c>
      <c r="L17" s="32">
        <v>0</v>
      </c>
      <c r="M17" s="32">
        <v>0</v>
      </c>
      <c r="N17" s="13">
        <f t="shared" si="8"/>
        <v>52125</v>
      </c>
      <c r="O17" s="13">
        <f t="shared" si="9"/>
        <v>52125</v>
      </c>
      <c r="P17" s="13">
        <f>+I17-J17</f>
        <v>0</v>
      </c>
      <c r="Q17" s="13">
        <v>0</v>
      </c>
      <c r="R17" s="13">
        <v>0</v>
      </c>
      <c r="S17" s="14">
        <f>+M17/J17*100</f>
        <v>0</v>
      </c>
      <c r="T17" s="14">
        <f t="shared" si="12"/>
        <v>0</v>
      </c>
    </row>
    <row r="18" spans="2:26" s="3" customFormat="1" ht="13.5" customHeight="1">
      <c r="B18" s="31" t="s">
        <v>42</v>
      </c>
      <c r="C18" s="20" t="s">
        <v>43</v>
      </c>
      <c r="D18" s="32">
        <v>8095037</v>
      </c>
      <c r="E18" s="32">
        <v>0</v>
      </c>
      <c r="F18" s="32">
        <f>+G18+H18</f>
        <v>41165</v>
      </c>
      <c r="G18" s="32">
        <v>4314</v>
      </c>
      <c r="H18" s="32">
        <v>36851</v>
      </c>
      <c r="I18" s="32">
        <v>8136202</v>
      </c>
      <c r="J18" s="32">
        <v>5437850</v>
      </c>
      <c r="K18" s="32">
        <v>0</v>
      </c>
      <c r="L18" s="32">
        <v>2198.0500000000002</v>
      </c>
      <c r="M18" s="32">
        <v>4696758.0599999996</v>
      </c>
      <c r="N18" s="13">
        <f t="shared" si="8"/>
        <v>741091.94000000041</v>
      </c>
      <c r="O18" s="13">
        <f t="shared" si="9"/>
        <v>3439443.9400000004</v>
      </c>
      <c r="P18" s="13">
        <f>+I18-J18</f>
        <v>2698352</v>
      </c>
      <c r="Q18" s="13">
        <v>4696226.08</v>
      </c>
      <c r="R18" s="13">
        <v>531.98</v>
      </c>
      <c r="S18" s="14">
        <f>+M18/J18*100</f>
        <v>86.371600172862429</v>
      </c>
      <c r="T18" s="14">
        <f t="shared" si="12"/>
        <v>57.726664849274876</v>
      </c>
    </row>
    <row r="19" spans="2:26" ht="13.5" customHeight="1">
      <c r="B19" s="31" t="s">
        <v>44</v>
      </c>
      <c r="C19" s="20" t="s">
        <v>45</v>
      </c>
      <c r="D19" s="13">
        <f>SUM(D20:D23)</f>
        <v>17038077</v>
      </c>
      <c r="E19" s="13">
        <f t="shared" ref="E19:R19" si="13">SUM(E20:E23)</f>
        <v>0</v>
      </c>
      <c r="F19" s="13">
        <f>SUM(F20:F23)</f>
        <v>281030</v>
      </c>
      <c r="G19" s="13">
        <f>SUM(G20:G23)</f>
        <v>4559</v>
      </c>
      <c r="H19" s="13">
        <f>SUM(H20:H23)</f>
        <v>276471</v>
      </c>
      <c r="I19" s="13">
        <f>SUM(I20:I23)</f>
        <v>17319107</v>
      </c>
      <c r="J19" s="13">
        <f>SUM(J20:J23)</f>
        <v>12984037</v>
      </c>
      <c r="K19" s="13">
        <f t="shared" si="13"/>
        <v>0</v>
      </c>
      <c r="L19" s="13">
        <f>SUM(L20:L23)</f>
        <v>1180343.0900000001</v>
      </c>
      <c r="M19" s="13">
        <f>SUM(M20:M23)</f>
        <v>11063152.560000001</v>
      </c>
      <c r="N19" s="13">
        <f>SUM(N20:N23)</f>
        <v>1920884.4400000004</v>
      </c>
      <c r="O19" s="13">
        <f>SUM(O20:O23)</f>
        <v>6255954.4400000004</v>
      </c>
      <c r="P19" s="13">
        <f t="shared" si="13"/>
        <v>4335070</v>
      </c>
      <c r="Q19" s="13">
        <f t="shared" si="13"/>
        <v>9882199.629999999</v>
      </c>
      <c r="R19" s="13">
        <f t="shared" si="13"/>
        <v>1180952.9300000002</v>
      </c>
      <c r="S19" s="14">
        <f>+M19/J19*100</f>
        <v>85.205799706208481</v>
      </c>
      <c r="T19" s="14">
        <f t="shared" si="12"/>
        <v>63.87830827536316</v>
      </c>
    </row>
    <row r="20" spans="2:26" ht="13.5" customHeight="1">
      <c r="B20" s="35" t="s">
        <v>46</v>
      </c>
      <c r="C20" s="29" t="s">
        <v>47</v>
      </c>
      <c r="D20" s="23">
        <v>13831441</v>
      </c>
      <c r="E20" s="23">
        <v>0</v>
      </c>
      <c r="F20" s="23">
        <f t="shared" ref="F20:F31" si="14">+G20+H20</f>
        <v>244194</v>
      </c>
      <c r="G20" s="23">
        <v>3656</v>
      </c>
      <c r="H20" s="23">
        <v>240538</v>
      </c>
      <c r="I20" s="23">
        <v>14075635</v>
      </c>
      <c r="J20" s="23">
        <v>10542875</v>
      </c>
      <c r="K20" s="23">
        <v>0</v>
      </c>
      <c r="L20" s="24">
        <v>948245.38</v>
      </c>
      <c r="M20" s="24">
        <v>8988705.6799999997</v>
      </c>
      <c r="N20" s="25">
        <f t="shared" si="8"/>
        <v>1554169.3200000003</v>
      </c>
      <c r="O20" s="25">
        <f t="shared" si="9"/>
        <v>5086929.32</v>
      </c>
      <c r="P20" s="25">
        <f>+I20-J20</f>
        <v>3532760</v>
      </c>
      <c r="Q20" s="25">
        <v>8039963.04</v>
      </c>
      <c r="R20" s="36">
        <v>948742.64</v>
      </c>
      <c r="S20" s="27">
        <f t="shared" si="11"/>
        <v>85.258581553893038</v>
      </c>
      <c r="T20" s="27">
        <f t="shared" si="12"/>
        <v>63.860036723032387</v>
      </c>
    </row>
    <row r="21" spans="2:26" ht="13.5" customHeight="1">
      <c r="B21" s="37" t="s">
        <v>48</v>
      </c>
      <c r="C21" s="29" t="s">
        <v>49</v>
      </c>
      <c r="D21" s="23">
        <v>1457562</v>
      </c>
      <c r="E21" s="23">
        <v>0</v>
      </c>
      <c r="F21" s="23">
        <f t="shared" si="14"/>
        <v>7673</v>
      </c>
      <c r="G21" s="23">
        <v>410</v>
      </c>
      <c r="H21" s="23">
        <v>7263</v>
      </c>
      <c r="I21" s="23">
        <v>1465235</v>
      </c>
      <c r="J21" s="23">
        <v>1100559</v>
      </c>
      <c r="K21" s="23">
        <v>0</v>
      </c>
      <c r="L21" s="24">
        <v>106701.27</v>
      </c>
      <c r="M21" s="24">
        <v>954935.97</v>
      </c>
      <c r="N21" s="25">
        <f t="shared" si="8"/>
        <v>145623.03000000003</v>
      </c>
      <c r="O21" s="25">
        <f t="shared" si="9"/>
        <v>510299.03</v>
      </c>
      <c r="P21" s="25">
        <f>+I21-J21</f>
        <v>364676</v>
      </c>
      <c r="Q21" s="25">
        <v>848178.41</v>
      </c>
      <c r="R21" s="36">
        <v>106757.56</v>
      </c>
      <c r="S21" s="27">
        <f t="shared" si="11"/>
        <v>86.768266853480824</v>
      </c>
      <c r="T21" s="27">
        <f t="shared" si="12"/>
        <v>65.172888308018855</v>
      </c>
    </row>
    <row r="22" spans="2:26" ht="13.5" customHeight="1">
      <c r="B22" s="35" t="s">
        <v>50</v>
      </c>
      <c r="C22" s="29" t="s">
        <v>51</v>
      </c>
      <c r="D22" s="23">
        <v>1457562</v>
      </c>
      <c r="E22" s="23">
        <v>0</v>
      </c>
      <c r="F22" s="23">
        <f t="shared" si="14"/>
        <v>27742</v>
      </c>
      <c r="G22" s="23">
        <v>410</v>
      </c>
      <c r="H22" s="23">
        <v>27332</v>
      </c>
      <c r="I22" s="23">
        <v>1485304</v>
      </c>
      <c r="J22" s="23">
        <v>1120628</v>
      </c>
      <c r="K22" s="23">
        <v>0</v>
      </c>
      <c r="L22" s="24">
        <v>107321.84</v>
      </c>
      <c r="M22" s="24">
        <v>960430.74</v>
      </c>
      <c r="N22" s="25">
        <f t="shared" si="8"/>
        <v>160197.26</v>
      </c>
      <c r="O22" s="25">
        <f t="shared" si="9"/>
        <v>524873.26</v>
      </c>
      <c r="P22" s="25">
        <f>+I22-J22</f>
        <v>364676</v>
      </c>
      <c r="Q22" s="25">
        <v>853052.61</v>
      </c>
      <c r="R22" s="36">
        <v>107378.13</v>
      </c>
      <c r="S22" s="27">
        <f t="shared" si="11"/>
        <v>85.704688799494562</v>
      </c>
      <c r="T22" s="27">
        <f t="shared" si="12"/>
        <v>64.662233455238791</v>
      </c>
    </row>
    <row r="23" spans="2:26" ht="13.5" customHeight="1">
      <c r="B23" s="35" t="s">
        <v>52</v>
      </c>
      <c r="C23" s="29" t="s">
        <v>53</v>
      </c>
      <c r="D23" s="23">
        <v>291512</v>
      </c>
      <c r="E23" s="23">
        <v>0</v>
      </c>
      <c r="F23" s="23">
        <f t="shared" si="14"/>
        <v>1421</v>
      </c>
      <c r="G23" s="23">
        <v>83</v>
      </c>
      <c r="H23" s="23">
        <v>1338</v>
      </c>
      <c r="I23" s="23">
        <v>292933</v>
      </c>
      <c r="J23" s="23">
        <v>219975</v>
      </c>
      <c r="K23" s="23">
        <v>0</v>
      </c>
      <c r="L23" s="24">
        <v>18074.599999999999</v>
      </c>
      <c r="M23" s="24">
        <v>159080.17000000001</v>
      </c>
      <c r="N23" s="25">
        <f t="shared" si="8"/>
        <v>60894.829999999987</v>
      </c>
      <c r="O23" s="25">
        <f t="shared" si="9"/>
        <v>133852.82999999999</v>
      </c>
      <c r="P23" s="25">
        <f>+I23-J23</f>
        <v>72958</v>
      </c>
      <c r="Q23" s="25">
        <v>141005.57</v>
      </c>
      <c r="R23" s="36">
        <v>18074.599999999999</v>
      </c>
      <c r="S23" s="27">
        <f t="shared" si="11"/>
        <v>72.317386066598488</v>
      </c>
      <c r="T23" s="27">
        <f t="shared" si="12"/>
        <v>54.305991472452753</v>
      </c>
    </row>
    <row r="24" spans="2:26" ht="13.5" customHeight="1">
      <c r="B24" s="38" t="s">
        <v>54</v>
      </c>
      <c r="C24" s="39" t="s">
        <v>55</v>
      </c>
      <c r="D24" s="32">
        <f>+D26+D25</f>
        <v>0</v>
      </c>
      <c r="E24" s="32">
        <f t="shared" ref="E24:R24" si="15">+E26+E25</f>
        <v>0</v>
      </c>
      <c r="F24" s="32">
        <f t="shared" si="15"/>
        <v>1335225</v>
      </c>
      <c r="G24" s="32">
        <f t="shared" si="15"/>
        <v>3650</v>
      </c>
      <c r="H24" s="32">
        <f t="shared" si="15"/>
        <v>1331575</v>
      </c>
      <c r="I24" s="32">
        <f t="shared" si="15"/>
        <v>1335225</v>
      </c>
      <c r="J24" s="32">
        <f t="shared" si="15"/>
        <v>1335225</v>
      </c>
      <c r="K24" s="32">
        <f t="shared" si="15"/>
        <v>0</v>
      </c>
      <c r="L24" s="32">
        <f t="shared" si="15"/>
        <v>182374.17</v>
      </c>
      <c r="M24" s="32">
        <f t="shared" si="15"/>
        <v>732333.32</v>
      </c>
      <c r="N24" s="32">
        <f t="shared" si="15"/>
        <v>602891.68000000005</v>
      </c>
      <c r="O24" s="32">
        <f t="shared" si="15"/>
        <v>602891.68000000005</v>
      </c>
      <c r="P24" s="32">
        <f t="shared" si="15"/>
        <v>0</v>
      </c>
      <c r="Q24" s="32">
        <f t="shared" si="15"/>
        <v>684848.32</v>
      </c>
      <c r="R24" s="32">
        <f t="shared" si="15"/>
        <v>47485</v>
      </c>
      <c r="S24" s="14">
        <f t="shared" si="11"/>
        <v>54.84718455690988</v>
      </c>
      <c r="T24" s="14">
        <f t="shared" si="12"/>
        <v>54.84718455690988</v>
      </c>
    </row>
    <row r="25" spans="2:26" ht="13.5" customHeight="1">
      <c r="B25" s="40" t="s">
        <v>56</v>
      </c>
      <c r="C25" s="41" t="s">
        <v>57</v>
      </c>
      <c r="D25" s="23">
        <v>0</v>
      </c>
      <c r="E25" s="23">
        <v>0</v>
      </c>
      <c r="F25" s="23">
        <f t="shared" si="14"/>
        <v>3650</v>
      </c>
      <c r="G25" s="23">
        <v>3650</v>
      </c>
      <c r="H25" s="23">
        <v>0</v>
      </c>
      <c r="I25" s="23">
        <v>3650</v>
      </c>
      <c r="J25" s="23">
        <v>3650</v>
      </c>
      <c r="K25" s="23">
        <v>0</v>
      </c>
      <c r="L25" s="23">
        <v>400</v>
      </c>
      <c r="M25" s="23">
        <v>950</v>
      </c>
      <c r="N25" s="25">
        <f t="shared" ref="N25:N26" si="16">J25-M25</f>
        <v>2700</v>
      </c>
      <c r="O25" s="25">
        <f t="shared" si="9"/>
        <v>2700</v>
      </c>
      <c r="P25" s="25">
        <f>+I25-J25</f>
        <v>0</v>
      </c>
      <c r="Q25" s="25">
        <v>950</v>
      </c>
      <c r="R25" s="25">
        <v>0</v>
      </c>
      <c r="S25" s="27">
        <f t="shared" si="11"/>
        <v>26.027397260273972</v>
      </c>
      <c r="T25" s="27">
        <f t="shared" si="12"/>
        <v>26.027397260273972</v>
      </c>
    </row>
    <row r="26" spans="2:26" ht="13.5" customHeight="1">
      <c r="B26" s="40" t="s">
        <v>58</v>
      </c>
      <c r="C26" s="41" t="s">
        <v>59</v>
      </c>
      <c r="D26" s="23">
        <v>0</v>
      </c>
      <c r="E26" s="23">
        <v>0</v>
      </c>
      <c r="F26" s="23">
        <f t="shared" si="14"/>
        <v>1331575</v>
      </c>
      <c r="G26" s="23">
        <v>0</v>
      </c>
      <c r="H26" s="23">
        <v>1331575</v>
      </c>
      <c r="I26" s="23">
        <v>1331575</v>
      </c>
      <c r="J26" s="23">
        <v>1331575</v>
      </c>
      <c r="K26" s="23">
        <v>0</v>
      </c>
      <c r="L26" s="23">
        <v>181974.17</v>
      </c>
      <c r="M26" s="23">
        <v>731383.32</v>
      </c>
      <c r="N26" s="25">
        <f t="shared" si="16"/>
        <v>600191.68000000005</v>
      </c>
      <c r="O26" s="25">
        <f t="shared" si="9"/>
        <v>600191.68000000005</v>
      </c>
      <c r="P26" s="25">
        <f>+I26-J26</f>
        <v>0</v>
      </c>
      <c r="Q26" s="25">
        <v>683898.32</v>
      </c>
      <c r="R26" s="25">
        <v>47485</v>
      </c>
      <c r="S26" s="27">
        <f t="shared" si="11"/>
        <v>54.926182903704259</v>
      </c>
      <c r="T26" s="27">
        <f t="shared" si="12"/>
        <v>54.926182903704259</v>
      </c>
    </row>
    <row r="27" spans="2:26" ht="13.5" customHeight="1">
      <c r="B27" s="38" t="s">
        <v>60</v>
      </c>
      <c r="C27" s="42" t="s">
        <v>61</v>
      </c>
      <c r="D27" s="32">
        <f>+D28+D29+D30+D31</f>
        <v>0</v>
      </c>
      <c r="E27" s="32">
        <f t="shared" ref="E27" si="17">+E28+E29+E30+E31</f>
        <v>0</v>
      </c>
      <c r="F27" s="32">
        <f>+F28+F29+F30+F31</f>
        <v>687516</v>
      </c>
      <c r="G27" s="32">
        <f>+G28+G29+G30+G31</f>
        <v>687516</v>
      </c>
      <c r="H27" s="32">
        <f>+H28+H29+H30+H31</f>
        <v>0</v>
      </c>
      <c r="I27" s="32">
        <f>+I28+I29+I30+I31</f>
        <v>687516</v>
      </c>
      <c r="J27" s="32">
        <f>+J28+J29+J30+J31</f>
        <v>687516</v>
      </c>
      <c r="K27" s="32">
        <f t="shared" ref="K27:R27" si="18">+K28+K29+K30+K31</f>
        <v>0</v>
      </c>
      <c r="L27" s="32">
        <f>+L28+L29+L30+L31</f>
        <v>28116.989999999998</v>
      </c>
      <c r="M27" s="32">
        <f>+M28+M29+M30+M31</f>
        <v>679098.21000000008</v>
      </c>
      <c r="N27" s="32">
        <f>+N28+N29+N30+N31</f>
        <v>8417.7899999999627</v>
      </c>
      <c r="O27" s="32">
        <f>+O28+O29+O30+O31</f>
        <v>8417.7899999999627</v>
      </c>
      <c r="P27" s="32">
        <f t="shared" si="18"/>
        <v>0</v>
      </c>
      <c r="Q27" s="32">
        <f>+Q28+Q29+Q30+Q31</f>
        <v>655034.84000000008</v>
      </c>
      <c r="R27" s="32">
        <f t="shared" si="18"/>
        <v>24063.37</v>
      </c>
      <c r="S27" s="14">
        <f t="shared" si="11"/>
        <v>98.775622676417726</v>
      </c>
      <c r="T27" s="14">
        <f>+M27/I27*100</f>
        <v>98.775622676417726</v>
      </c>
    </row>
    <row r="28" spans="2:26" ht="13.5" customHeight="1">
      <c r="B28" s="40" t="s">
        <v>62</v>
      </c>
      <c r="C28" s="22" t="s">
        <v>29</v>
      </c>
      <c r="D28" s="23">
        <v>0</v>
      </c>
      <c r="E28" s="23">
        <v>0</v>
      </c>
      <c r="F28" s="23">
        <f t="shared" si="14"/>
        <v>541653</v>
      </c>
      <c r="G28" s="23">
        <v>541653</v>
      </c>
      <c r="H28" s="23">
        <v>0</v>
      </c>
      <c r="I28" s="23">
        <v>541653</v>
      </c>
      <c r="J28" s="23">
        <v>541653</v>
      </c>
      <c r="K28" s="23">
        <v>0</v>
      </c>
      <c r="L28" s="24">
        <v>20731.8</v>
      </c>
      <c r="M28" s="24">
        <v>538931.41</v>
      </c>
      <c r="N28" s="25">
        <f t="shared" ref="N28:N31" si="19">J28-M28</f>
        <v>2721.5899999999674</v>
      </c>
      <c r="O28" s="25">
        <f t="shared" si="9"/>
        <v>2721.5899999999674</v>
      </c>
      <c r="P28" s="25">
        <f t="shared" ref="P28:P31" si="20">+I28-J28</f>
        <v>0</v>
      </c>
      <c r="Q28" s="25">
        <v>522696.61</v>
      </c>
      <c r="R28" s="43">
        <v>16234.8</v>
      </c>
      <c r="S28" s="27">
        <f t="shared" si="11"/>
        <v>99.497539937930739</v>
      </c>
      <c r="T28" s="27">
        <f t="shared" si="12"/>
        <v>99.497539937930739</v>
      </c>
    </row>
    <row r="29" spans="2:26" ht="13.5" customHeight="1">
      <c r="B29" s="40" t="s">
        <v>63</v>
      </c>
      <c r="C29" s="22" t="s">
        <v>39</v>
      </c>
      <c r="D29" s="23">
        <v>0</v>
      </c>
      <c r="E29" s="23">
        <v>0</v>
      </c>
      <c r="F29" s="23">
        <f t="shared" si="14"/>
        <v>6785</v>
      </c>
      <c r="G29" s="23">
        <v>6785</v>
      </c>
      <c r="H29" s="23">
        <v>0</v>
      </c>
      <c r="I29" s="23">
        <v>6785</v>
      </c>
      <c r="J29" s="23">
        <v>6785</v>
      </c>
      <c r="K29" s="23">
        <v>0</v>
      </c>
      <c r="L29" s="44">
        <v>3500</v>
      </c>
      <c r="M29" s="24">
        <v>6775.67</v>
      </c>
      <c r="N29" s="25">
        <f t="shared" si="19"/>
        <v>9.3299999999999272</v>
      </c>
      <c r="O29" s="25">
        <f t="shared" si="9"/>
        <v>9.3299999999999272</v>
      </c>
      <c r="P29" s="25">
        <f t="shared" si="20"/>
        <v>0</v>
      </c>
      <c r="Q29" s="25">
        <v>3275.67</v>
      </c>
      <c r="R29" s="43">
        <v>3500</v>
      </c>
      <c r="S29" s="27">
        <f t="shared" si="11"/>
        <v>99.862490788504061</v>
      </c>
      <c r="T29" s="27">
        <f t="shared" si="12"/>
        <v>99.862490788504061</v>
      </c>
    </row>
    <row r="30" spans="2:26" ht="13.5" customHeight="1">
      <c r="B30" s="40" t="s">
        <v>64</v>
      </c>
      <c r="C30" s="22" t="s">
        <v>43</v>
      </c>
      <c r="D30" s="23">
        <v>0</v>
      </c>
      <c r="E30" s="23">
        <v>0</v>
      </c>
      <c r="F30" s="23">
        <f t="shared" si="14"/>
        <v>43642</v>
      </c>
      <c r="G30" s="23">
        <v>43642</v>
      </c>
      <c r="H30" s="23">
        <v>0</v>
      </c>
      <c r="I30" s="23">
        <v>43642</v>
      </c>
      <c r="J30" s="23">
        <v>43642</v>
      </c>
      <c r="K30" s="23">
        <v>0</v>
      </c>
      <c r="L30" s="44">
        <v>0</v>
      </c>
      <c r="M30" s="24">
        <v>40473.17</v>
      </c>
      <c r="N30" s="25">
        <f t="shared" si="19"/>
        <v>3168.8300000000017</v>
      </c>
      <c r="O30" s="25">
        <f t="shared" si="9"/>
        <v>3168.8300000000017</v>
      </c>
      <c r="P30" s="25">
        <f t="shared" si="20"/>
        <v>0</v>
      </c>
      <c r="Q30" s="25">
        <v>40473.17</v>
      </c>
      <c r="R30" s="43">
        <v>0</v>
      </c>
      <c r="S30" s="27">
        <f t="shared" si="11"/>
        <v>92.739035791210298</v>
      </c>
      <c r="T30" s="27">
        <f t="shared" si="12"/>
        <v>92.739035791210298</v>
      </c>
    </row>
    <row r="31" spans="2:26" ht="13.5" customHeight="1">
      <c r="B31" s="40" t="s">
        <v>65</v>
      </c>
      <c r="C31" s="22" t="s">
        <v>45</v>
      </c>
      <c r="D31" s="23">
        <v>0</v>
      </c>
      <c r="E31" s="23">
        <v>0</v>
      </c>
      <c r="F31" s="23">
        <f t="shared" si="14"/>
        <v>95436</v>
      </c>
      <c r="G31" s="23">
        <v>95436</v>
      </c>
      <c r="H31" s="23">
        <v>0</v>
      </c>
      <c r="I31" s="23">
        <v>95436</v>
      </c>
      <c r="J31" s="23">
        <v>95436</v>
      </c>
      <c r="K31" s="23">
        <v>0</v>
      </c>
      <c r="L31" s="44">
        <v>3885.19</v>
      </c>
      <c r="M31" s="24">
        <v>92917.96</v>
      </c>
      <c r="N31" s="25">
        <f t="shared" si="19"/>
        <v>2518.0399999999936</v>
      </c>
      <c r="O31" s="25">
        <f t="shared" si="9"/>
        <v>2518.0399999999936</v>
      </c>
      <c r="P31" s="25">
        <f t="shared" si="20"/>
        <v>0</v>
      </c>
      <c r="Q31" s="25">
        <v>88589.39</v>
      </c>
      <c r="R31" s="43">
        <v>4328.57</v>
      </c>
      <c r="S31" s="27">
        <f t="shared" si="11"/>
        <v>97.361540718387189</v>
      </c>
      <c r="T31" s="27">
        <f t="shared" si="12"/>
        <v>97.361540718387189</v>
      </c>
    </row>
    <row r="32" spans="2:26" s="4" customFormat="1" ht="13.5" customHeight="1">
      <c r="B32" s="45">
        <v>1</v>
      </c>
      <c r="C32" s="42" t="s">
        <v>66</v>
      </c>
      <c r="D32" s="13">
        <f t="shared" ref="D32:E32" si="21">+D33+D40+D48+D49+D52+D56+D61+D67+D70+D76</f>
        <v>3280679</v>
      </c>
      <c r="E32" s="13">
        <f t="shared" si="21"/>
        <v>0</v>
      </c>
      <c r="F32" s="13">
        <f>+F33+F40+F48+F49+F52+F56+F61+F67+F70+F76</f>
        <v>13366854</v>
      </c>
      <c r="G32" s="13">
        <f>+G33+G40+G48+G49+G52+G56+G61+G67+G70+G76</f>
        <v>-279716</v>
      </c>
      <c r="H32" s="13">
        <f>+H33+H40+H48+H49+H52+H56+H61+H67+H70+H76</f>
        <v>13646570</v>
      </c>
      <c r="I32" s="13">
        <f>+I33+I40+I48+I49+I52+I56+I61+I67+I70+I76</f>
        <v>16647533</v>
      </c>
      <c r="J32" s="13">
        <f>+J33+J40+J48+J49+J52+J56+J61+J67+J70+J76</f>
        <v>16622241</v>
      </c>
      <c r="K32" s="13">
        <f t="shared" ref="K32:R32" si="22">+K33+K40+K48+K49+K52+K56+K61+K67+K70+K76</f>
        <v>0</v>
      </c>
      <c r="L32" s="13">
        <f t="shared" si="22"/>
        <v>748244.9</v>
      </c>
      <c r="M32" s="13">
        <f>+M33+M40+M48+M49+M52+M56+M61+M67+M70+M76</f>
        <v>10965674.029999999</v>
      </c>
      <c r="N32" s="13">
        <f t="shared" si="22"/>
        <v>5656566.9699999997</v>
      </c>
      <c r="O32" s="13">
        <f>+O33+O40+O48+O49+O52+O56+O61+O67+O70+O76</f>
        <v>5681858.9699999997</v>
      </c>
      <c r="P32" s="13">
        <f t="shared" si="22"/>
        <v>25292</v>
      </c>
      <c r="Q32" s="13">
        <f t="shared" si="22"/>
        <v>7868115.1699999999</v>
      </c>
      <c r="R32" s="13">
        <f t="shared" si="22"/>
        <v>3097558.86</v>
      </c>
      <c r="S32" s="14">
        <f>+M32/J32*100</f>
        <v>65.969889559416202</v>
      </c>
      <c r="T32" s="14">
        <f>+M32/I32*100</f>
        <v>65.869663871517787</v>
      </c>
      <c r="V32" s="7"/>
      <c r="W32" s="7"/>
      <c r="Y32" s="7"/>
      <c r="Z32" s="7"/>
    </row>
    <row r="33" spans="2:26" ht="13.5" customHeight="1">
      <c r="B33" s="45">
        <v>100</v>
      </c>
      <c r="C33" s="42" t="s">
        <v>67</v>
      </c>
      <c r="D33" s="13">
        <f>SUM(D34:D39)</f>
        <v>1300309</v>
      </c>
      <c r="E33" s="13">
        <f>SUM(E34:E39)</f>
        <v>0</v>
      </c>
      <c r="F33" s="13">
        <f t="shared" ref="F33" si="23">SUM(F34:F39)</f>
        <v>2296082</v>
      </c>
      <c r="G33" s="13">
        <f>SUM(G34:G39)</f>
        <v>-6634</v>
      </c>
      <c r="H33" s="13">
        <f>SUM(H34:H39)</f>
        <v>2302716</v>
      </c>
      <c r="I33" s="13">
        <f>SUM(I34:I39)</f>
        <v>3596391</v>
      </c>
      <c r="J33" s="13">
        <f t="shared" ref="J33:R33" si="24">SUM(J34:J39)</f>
        <v>3595441</v>
      </c>
      <c r="K33" s="13">
        <f t="shared" si="24"/>
        <v>0</v>
      </c>
      <c r="L33" s="13">
        <f t="shared" si="24"/>
        <v>0</v>
      </c>
      <c r="M33" s="13">
        <f t="shared" si="24"/>
        <v>2778086.14</v>
      </c>
      <c r="N33" s="13">
        <f t="shared" si="24"/>
        <v>817354.8600000001</v>
      </c>
      <c r="O33" s="13">
        <f t="shared" si="24"/>
        <v>818304.8600000001</v>
      </c>
      <c r="P33" s="13">
        <f t="shared" si="24"/>
        <v>950</v>
      </c>
      <c r="Q33" s="13">
        <f>SUM(Q34:Q39)</f>
        <v>1639731.69</v>
      </c>
      <c r="R33" s="13">
        <f t="shared" si="24"/>
        <v>1138354.45</v>
      </c>
      <c r="S33" s="14">
        <f>+M33/J33*100</f>
        <v>77.26690939998737</v>
      </c>
      <c r="T33" s="14">
        <f t="shared" si="12"/>
        <v>77.246499059751855</v>
      </c>
      <c r="V33" s="7"/>
      <c r="W33" s="7"/>
      <c r="Y33" s="7"/>
      <c r="Z33" s="7"/>
    </row>
    <row r="34" spans="2:26" ht="13.5" customHeight="1">
      <c r="B34" s="46">
        <v>101</v>
      </c>
      <c r="C34" s="29" t="s">
        <v>68</v>
      </c>
      <c r="D34" s="23">
        <v>532568</v>
      </c>
      <c r="E34" s="23">
        <v>0</v>
      </c>
      <c r="F34" s="23">
        <f t="shared" ref="F34:F81" si="25">+G34+H34</f>
        <v>1164000</v>
      </c>
      <c r="G34" s="23">
        <v>28710</v>
      </c>
      <c r="H34" s="23">
        <v>1135290</v>
      </c>
      <c r="I34" s="23">
        <v>1696568</v>
      </c>
      <c r="J34" s="23">
        <v>1695618</v>
      </c>
      <c r="K34" s="23">
        <v>0</v>
      </c>
      <c r="L34" s="44">
        <v>0</v>
      </c>
      <c r="M34" s="24">
        <v>1416167.76</v>
      </c>
      <c r="N34" s="25">
        <f t="shared" ref="N34:N39" si="26">J34-M34</f>
        <v>279450.23999999999</v>
      </c>
      <c r="O34" s="25">
        <f t="shared" ref="O34:O39" si="27">+N34+P34</f>
        <v>280400.24</v>
      </c>
      <c r="P34" s="25">
        <f>+I34-J34</f>
        <v>950</v>
      </c>
      <c r="Q34" s="23">
        <v>792351.29</v>
      </c>
      <c r="R34" s="36">
        <v>623816.47</v>
      </c>
      <c r="S34" s="27">
        <f t="shared" ref="S34:S39" si="28">+M34/J34*100</f>
        <v>83.519269080653785</v>
      </c>
      <c r="T34" s="27">
        <f t="shared" si="12"/>
        <v>83.472502133719374</v>
      </c>
      <c r="V34" s="7"/>
      <c r="W34" s="7"/>
      <c r="Z34" s="7"/>
    </row>
    <row r="35" spans="2:26" ht="13.5" customHeight="1">
      <c r="B35" s="47">
        <v>102</v>
      </c>
      <c r="C35" s="29" t="s">
        <v>69</v>
      </c>
      <c r="D35" s="23">
        <v>751600</v>
      </c>
      <c r="E35" s="23">
        <v>0</v>
      </c>
      <c r="F35" s="23">
        <f t="shared" si="25"/>
        <v>728726</v>
      </c>
      <c r="G35" s="23">
        <v>-38956</v>
      </c>
      <c r="H35" s="23">
        <v>767682</v>
      </c>
      <c r="I35" s="23">
        <v>1480326</v>
      </c>
      <c r="J35" s="23">
        <v>1480326</v>
      </c>
      <c r="K35" s="23">
        <v>0</v>
      </c>
      <c r="L35" s="25">
        <v>0</v>
      </c>
      <c r="M35" s="25">
        <v>952265.07</v>
      </c>
      <c r="N35" s="25">
        <f t="shared" si="26"/>
        <v>528060.93000000005</v>
      </c>
      <c r="O35" s="25">
        <f t="shared" si="27"/>
        <v>528060.93000000005</v>
      </c>
      <c r="P35" s="25">
        <f t="shared" ref="P35:P48" si="29">+I35-J35</f>
        <v>0</v>
      </c>
      <c r="Q35" s="23">
        <v>685242.24</v>
      </c>
      <c r="R35" s="36">
        <v>267022.83</v>
      </c>
      <c r="S35" s="27">
        <f t="shared" si="28"/>
        <v>64.328064899218134</v>
      </c>
      <c r="T35" s="27">
        <f t="shared" si="12"/>
        <v>64.328064899218134</v>
      </c>
      <c r="W35" s="4"/>
    </row>
    <row r="36" spans="2:26" ht="13.5" customHeight="1">
      <c r="B36" s="47">
        <v>103</v>
      </c>
      <c r="C36" s="29" t="s">
        <v>70</v>
      </c>
      <c r="D36" s="23">
        <v>400</v>
      </c>
      <c r="E36" s="23">
        <v>0</v>
      </c>
      <c r="F36" s="23">
        <f t="shared" si="25"/>
        <v>-400</v>
      </c>
      <c r="G36" s="23">
        <v>-400</v>
      </c>
      <c r="H36" s="23">
        <v>0</v>
      </c>
      <c r="I36" s="23">
        <v>0</v>
      </c>
      <c r="J36" s="23">
        <v>0</v>
      </c>
      <c r="K36" s="23">
        <v>0</v>
      </c>
      <c r="L36" s="25">
        <v>0</v>
      </c>
      <c r="M36" s="25">
        <v>0</v>
      </c>
      <c r="N36" s="25">
        <f t="shared" si="26"/>
        <v>0</v>
      </c>
      <c r="O36" s="25">
        <f t="shared" si="27"/>
        <v>0</v>
      </c>
      <c r="P36" s="25">
        <f t="shared" si="29"/>
        <v>0</v>
      </c>
      <c r="Q36" s="23">
        <v>0</v>
      </c>
      <c r="R36" s="25">
        <v>0</v>
      </c>
      <c r="S36" s="27">
        <v>0</v>
      </c>
      <c r="T36" s="27">
        <v>0</v>
      </c>
    </row>
    <row r="37" spans="2:26" ht="13.5" customHeight="1">
      <c r="B37" s="47">
        <v>104</v>
      </c>
      <c r="C37" s="29" t="s">
        <v>71</v>
      </c>
      <c r="D37" s="23">
        <v>0</v>
      </c>
      <c r="E37" s="23">
        <v>0</v>
      </c>
      <c r="F37" s="23">
        <f t="shared" si="25"/>
        <v>9454</v>
      </c>
      <c r="G37" s="23">
        <v>9454</v>
      </c>
      <c r="H37" s="23">
        <v>0</v>
      </c>
      <c r="I37" s="23">
        <v>9454</v>
      </c>
      <c r="J37" s="23">
        <v>9454</v>
      </c>
      <c r="K37" s="23">
        <v>0</v>
      </c>
      <c r="L37" s="25">
        <v>0</v>
      </c>
      <c r="M37" s="25">
        <v>0</v>
      </c>
      <c r="N37" s="25">
        <f t="shared" si="26"/>
        <v>9454</v>
      </c>
      <c r="O37" s="25">
        <f t="shared" si="27"/>
        <v>9454</v>
      </c>
      <c r="P37" s="25">
        <f t="shared" si="29"/>
        <v>0</v>
      </c>
      <c r="Q37" s="23">
        <v>0</v>
      </c>
      <c r="R37" s="25">
        <v>0</v>
      </c>
      <c r="S37" s="27">
        <f t="shared" ref="S37" si="30">+M37/J37*100</f>
        <v>0</v>
      </c>
      <c r="T37" s="27">
        <f t="shared" ref="T37" si="31">+M37/I37*100</f>
        <v>0</v>
      </c>
    </row>
    <row r="38" spans="2:26" ht="13.5" customHeight="1">
      <c r="B38" s="47">
        <v>105</v>
      </c>
      <c r="C38" s="29" t="s">
        <v>72</v>
      </c>
      <c r="D38" s="23">
        <v>0</v>
      </c>
      <c r="E38" s="23">
        <v>0</v>
      </c>
      <c r="F38" s="23">
        <f t="shared" si="25"/>
        <v>399744</v>
      </c>
      <c r="G38" s="23">
        <v>0</v>
      </c>
      <c r="H38" s="23">
        <v>399744</v>
      </c>
      <c r="I38" s="23">
        <v>399744</v>
      </c>
      <c r="J38" s="23">
        <v>399744</v>
      </c>
      <c r="K38" s="23">
        <v>0</v>
      </c>
      <c r="L38" s="25">
        <v>0</v>
      </c>
      <c r="M38" s="25">
        <v>399743.74</v>
      </c>
      <c r="N38" s="25">
        <f t="shared" si="26"/>
        <v>0.26000000000931323</v>
      </c>
      <c r="O38" s="25">
        <f t="shared" si="27"/>
        <v>0.26000000000931323</v>
      </c>
      <c r="P38" s="25">
        <f t="shared" si="29"/>
        <v>0</v>
      </c>
      <c r="Q38" s="23">
        <v>157677.03</v>
      </c>
      <c r="R38" s="25">
        <v>242066.71</v>
      </c>
      <c r="S38" s="27">
        <f t="shared" si="28"/>
        <v>99.999934958373359</v>
      </c>
      <c r="T38" s="27">
        <f t="shared" si="12"/>
        <v>99.999934958373359</v>
      </c>
    </row>
    <row r="39" spans="2:26" ht="13.5" customHeight="1">
      <c r="B39" s="47">
        <v>109</v>
      </c>
      <c r="C39" s="29" t="s">
        <v>73</v>
      </c>
      <c r="D39" s="27">
        <v>15741</v>
      </c>
      <c r="E39" s="23">
        <v>0</v>
      </c>
      <c r="F39" s="23">
        <f t="shared" si="25"/>
        <v>-5442</v>
      </c>
      <c r="G39" s="23">
        <v>-5442</v>
      </c>
      <c r="H39" s="23">
        <v>0</v>
      </c>
      <c r="I39" s="23">
        <v>10299</v>
      </c>
      <c r="J39" s="23">
        <v>10299</v>
      </c>
      <c r="K39" s="23">
        <v>0</v>
      </c>
      <c r="L39" s="23">
        <v>0</v>
      </c>
      <c r="M39" s="25">
        <v>9909.57</v>
      </c>
      <c r="N39" s="25">
        <f t="shared" si="26"/>
        <v>389.43000000000029</v>
      </c>
      <c r="O39" s="25">
        <f t="shared" si="27"/>
        <v>389.43000000000029</v>
      </c>
      <c r="P39" s="25">
        <f t="shared" si="29"/>
        <v>0</v>
      </c>
      <c r="Q39" s="25">
        <v>4461.13</v>
      </c>
      <c r="R39" s="23">
        <v>5448.44</v>
      </c>
      <c r="S39" s="27">
        <f t="shared" si="28"/>
        <v>96.218759102825516</v>
      </c>
      <c r="T39" s="27">
        <f t="shared" si="12"/>
        <v>96.218759102825516</v>
      </c>
      <c r="U39" s="48"/>
    </row>
    <row r="40" spans="2:26" ht="13.5" customHeight="1">
      <c r="B40" s="45">
        <v>110</v>
      </c>
      <c r="C40" s="20" t="s">
        <v>74</v>
      </c>
      <c r="D40" s="13">
        <f>SUM(D41:D47)</f>
        <v>784632</v>
      </c>
      <c r="E40" s="13">
        <f>SUM(E41:E47)</f>
        <v>0</v>
      </c>
      <c r="F40" s="13">
        <f>SUM(F41:F47)</f>
        <v>1218730</v>
      </c>
      <c r="G40" s="13">
        <f t="shared" ref="G40" si="32">SUM(G41:G47)</f>
        <v>-17766</v>
      </c>
      <c r="H40" s="13">
        <f t="shared" ref="H40:P40" si="33">SUM(H41:H47)</f>
        <v>1236496</v>
      </c>
      <c r="I40" s="13">
        <f t="shared" si="33"/>
        <v>2003362</v>
      </c>
      <c r="J40" s="13">
        <f t="shared" si="33"/>
        <v>1998594</v>
      </c>
      <c r="K40" s="13">
        <f t="shared" si="33"/>
        <v>0</v>
      </c>
      <c r="L40" s="13">
        <f t="shared" si="33"/>
        <v>147427.5</v>
      </c>
      <c r="M40" s="13">
        <f t="shared" si="33"/>
        <v>1287208.21</v>
      </c>
      <c r="N40" s="13">
        <f t="shared" si="33"/>
        <v>711385.79</v>
      </c>
      <c r="O40" s="13">
        <f t="shared" si="33"/>
        <v>716153.79</v>
      </c>
      <c r="P40" s="13">
        <f t="shared" si="33"/>
        <v>4768</v>
      </c>
      <c r="Q40" s="13">
        <f t="shared" ref="Q40:R40" si="34">SUM(Q41:Q47)</f>
        <v>1013551.27</v>
      </c>
      <c r="R40" s="13">
        <f t="shared" si="34"/>
        <v>273656.94</v>
      </c>
      <c r="S40" s="14">
        <f>+M40/J40*100</f>
        <v>64.405687698452013</v>
      </c>
      <c r="T40" s="14">
        <f t="shared" si="12"/>
        <v>64.252402211881815</v>
      </c>
      <c r="U40" s="49"/>
    </row>
    <row r="41" spans="2:26" ht="13.5" customHeight="1">
      <c r="B41" s="50">
        <v>111</v>
      </c>
      <c r="C41" s="29" t="s">
        <v>75</v>
      </c>
      <c r="D41" s="23">
        <v>30660</v>
      </c>
      <c r="E41" s="23">
        <v>0</v>
      </c>
      <c r="F41" s="23">
        <f t="shared" si="25"/>
        <v>0</v>
      </c>
      <c r="G41" s="23">
        <v>0</v>
      </c>
      <c r="H41" s="23">
        <v>0</v>
      </c>
      <c r="I41" s="23">
        <v>30660</v>
      </c>
      <c r="J41" s="23">
        <v>28371</v>
      </c>
      <c r="K41" s="23">
        <v>0</v>
      </c>
      <c r="L41" s="44">
        <v>568.4</v>
      </c>
      <c r="M41" s="25">
        <v>17067.88</v>
      </c>
      <c r="N41" s="25">
        <f t="shared" ref="N41:N47" si="35">J41-M41</f>
        <v>11303.119999999999</v>
      </c>
      <c r="O41" s="25">
        <f t="shared" ref="O41:O48" si="36">+N41+P41</f>
        <v>13592.119999999999</v>
      </c>
      <c r="P41" s="25">
        <f>+I41-J41</f>
        <v>2289</v>
      </c>
      <c r="Q41" s="25">
        <v>16499.48</v>
      </c>
      <c r="R41" s="23">
        <v>568.4</v>
      </c>
      <c r="S41" s="27">
        <f>+M41/J41*100</f>
        <v>60.159599591131794</v>
      </c>
      <c r="T41" s="27">
        <f t="shared" si="12"/>
        <v>55.668232224396604</v>
      </c>
      <c r="U41" s="48"/>
    </row>
    <row r="42" spans="2:26" ht="13.5" customHeight="1">
      <c r="B42" s="50">
        <v>112</v>
      </c>
      <c r="C42" s="29" t="s">
        <v>76</v>
      </c>
      <c r="D42" s="23">
        <v>47220</v>
      </c>
      <c r="E42" s="23">
        <v>0</v>
      </c>
      <c r="F42" s="23">
        <f t="shared" si="25"/>
        <v>-200</v>
      </c>
      <c r="G42" s="23">
        <v>-200</v>
      </c>
      <c r="H42" s="23">
        <v>0</v>
      </c>
      <c r="I42" s="23">
        <v>47020</v>
      </c>
      <c r="J42" s="23">
        <v>47020</v>
      </c>
      <c r="K42" s="23">
        <v>0</v>
      </c>
      <c r="L42" s="44">
        <v>3080.1</v>
      </c>
      <c r="M42" s="25">
        <v>30578.75</v>
      </c>
      <c r="N42" s="25">
        <f t="shared" si="35"/>
        <v>16441.25</v>
      </c>
      <c r="O42" s="25">
        <f t="shared" si="36"/>
        <v>16441.25</v>
      </c>
      <c r="P42" s="25">
        <f t="shared" si="29"/>
        <v>0</v>
      </c>
      <c r="Q42" s="25">
        <v>29089.75</v>
      </c>
      <c r="R42" s="23">
        <v>1489</v>
      </c>
      <c r="S42" s="27">
        <f t="shared" ref="S42" si="37">+M42/J42*100</f>
        <v>65.033496384517235</v>
      </c>
      <c r="T42" s="27">
        <f t="shared" si="12"/>
        <v>65.033496384517235</v>
      </c>
      <c r="U42" s="48"/>
    </row>
    <row r="43" spans="2:26" ht="13.5" customHeight="1">
      <c r="B43" s="50">
        <v>113</v>
      </c>
      <c r="C43" s="29" t="s">
        <v>77</v>
      </c>
      <c r="D43" s="23">
        <v>3108</v>
      </c>
      <c r="E43" s="23">
        <v>0</v>
      </c>
      <c r="F43" s="23">
        <f t="shared" si="25"/>
        <v>0</v>
      </c>
      <c r="G43" s="23">
        <v>0</v>
      </c>
      <c r="H43" s="23">
        <v>0</v>
      </c>
      <c r="I43" s="23">
        <v>3108</v>
      </c>
      <c r="J43" s="23">
        <v>2590</v>
      </c>
      <c r="K43" s="23">
        <v>0</v>
      </c>
      <c r="L43" s="44">
        <v>0</v>
      </c>
      <c r="M43" s="25">
        <v>1542.4</v>
      </c>
      <c r="N43" s="25">
        <f t="shared" si="35"/>
        <v>1047.5999999999999</v>
      </c>
      <c r="O43" s="25">
        <f t="shared" si="36"/>
        <v>1565.6</v>
      </c>
      <c r="P43" s="25">
        <f t="shared" si="29"/>
        <v>518</v>
      </c>
      <c r="Q43" s="23">
        <v>1342.4</v>
      </c>
      <c r="R43" s="25">
        <v>200</v>
      </c>
      <c r="S43" s="27">
        <f t="shared" si="11"/>
        <v>59.552123552123561</v>
      </c>
      <c r="T43" s="27">
        <f t="shared" si="12"/>
        <v>49.626769626769629</v>
      </c>
    </row>
    <row r="44" spans="2:26" ht="13.5" customHeight="1">
      <c r="B44" s="50">
        <v>114</v>
      </c>
      <c r="C44" s="29" t="s">
        <v>78</v>
      </c>
      <c r="D44" s="23">
        <v>450409</v>
      </c>
      <c r="E44" s="23">
        <v>0</v>
      </c>
      <c r="F44" s="23">
        <f t="shared" si="25"/>
        <v>726529</v>
      </c>
      <c r="G44" s="23">
        <v>-17566</v>
      </c>
      <c r="H44" s="23">
        <v>744095</v>
      </c>
      <c r="I44" s="23">
        <v>1176938</v>
      </c>
      <c r="J44" s="23">
        <v>1176938</v>
      </c>
      <c r="K44" s="23">
        <v>0</v>
      </c>
      <c r="L44" s="44">
        <v>141674.04999999999</v>
      </c>
      <c r="M44" s="25">
        <v>767789.7</v>
      </c>
      <c r="N44" s="25">
        <f t="shared" si="35"/>
        <v>409148.30000000005</v>
      </c>
      <c r="O44" s="25">
        <f t="shared" si="36"/>
        <v>409148.30000000005</v>
      </c>
      <c r="P44" s="25">
        <f t="shared" si="29"/>
        <v>0</v>
      </c>
      <c r="Q44" s="23">
        <v>644350.21</v>
      </c>
      <c r="R44" s="23">
        <v>123439.49</v>
      </c>
      <c r="S44" s="27">
        <f t="shared" si="11"/>
        <v>65.236206155294497</v>
      </c>
      <c r="T44" s="27">
        <f t="shared" si="12"/>
        <v>65.236206155294497</v>
      </c>
    </row>
    <row r="45" spans="2:26" ht="13.5" customHeight="1">
      <c r="B45" s="50">
        <v>115</v>
      </c>
      <c r="C45" s="29" t="s">
        <v>79</v>
      </c>
      <c r="D45" s="23">
        <v>70228</v>
      </c>
      <c r="E45" s="23">
        <v>0</v>
      </c>
      <c r="F45" s="23">
        <f t="shared" si="25"/>
        <v>880</v>
      </c>
      <c r="G45" s="23">
        <v>0</v>
      </c>
      <c r="H45" s="23">
        <v>880</v>
      </c>
      <c r="I45" s="23">
        <v>71108</v>
      </c>
      <c r="J45" s="23">
        <v>69147</v>
      </c>
      <c r="K45" s="23">
        <v>0</v>
      </c>
      <c r="L45" s="44">
        <v>2104.9499999999998</v>
      </c>
      <c r="M45" s="25">
        <v>24681.7</v>
      </c>
      <c r="N45" s="25">
        <f t="shared" si="35"/>
        <v>44465.3</v>
      </c>
      <c r="O45" s="25">
        <f t="shared" si="36"/>
        <v>46426.3</v>
      </c>
      <c r="P45" s="25">
        <f t="shared" si="29"/>
        <v>1961</v>
      </c>
      <c r="Q45" s="23">
        <v>13670.75</v>
      </c>
      <c r="R45" s="23">
        <v>11010.95</v>
      </c>
      <c r="S45" s="27">
        <f t="shared" si="11"/>
        <v>35.694534831590666</v>
      </c>
      <c r="T45" s="27">
        <f t="shared" si="12"/>
        <v>34.710159194464758</v>
      </c>
    </row>
    <row r="46" spans="2:26" ht="13.5" customHeight="1">
      <c r="B46" s="50">
        <v>116</v>
      </c>
      <c r="C46" s="29" t="s">
        <v>80</v>
      </c>
      <c r="D46" s="23">
        <v>154382</v>
      </c>
      <c r="E46" s="23">
        <v>0</v>
      </c>
      <c r="F46" s="23">
        <f t="shared" si="25"/>
        <v>491521</v>
      </c>
      <c r="G46" s="23">
        <v>0</v>
      </c>
      <c r="H46" s="23">
        <v>491521</v>
      </c>
      <c r="I46" s="23">
        <v>645903</v>
      </c>
      <c r="J46" s="23">
        <v>645903</v>
      </c>
      <c r="K46" s="23">
        <v>0</v>
      </c>
      <c r="L46" s="44">
        <v>0</v>
      </c>
      <c r="M46" s="25">
        <v>445547.78</v>
      </c>
      <c r="N46" s="25">
        <f t="shared" si="35"/>
        <v>200355.21999999997</v>
      </c>
      <c r="O46" s="25">
        <f t="shared" si="36"/>
        <v>200355.21999999997</v>
      </c>
      <c r="P46" s="25">
        <f t="shared" si="29"/>
        <v>0</v>
      </c>
      <c r="Q46" s="23">
        <v>308598.68</v>
      </c>
      <c r="R46" s="23">
        <v>136949.1</v>
      </c>
      <c r="S46" s="27">
        <f t="shared" si="11"/>
        <v>68.980602350507752</v>
      </c>
      <c r="T46" s="27">
        <f t="shared" si="12"/>
        <v>68.980602350507752</v>
      </c>
    </row>
    <row r="47" spans="2:26" ht="13.5" customHeight="1">
      <c r="B47" s="50">
        <v>117</v>
      </c>
      <c r="C47" s="29" t="s">
        <v>81</v>
      </c>
      <c r="D47" s="23">
        <v>28625</v>
      </c>
      <c r="E47" s="23">
        <v>0</v>
      </c>
      <c r="F47" s="23">
        <f t="shared" si="25"/>
        <v>0</v>
      </c>
      <c r="G47" s="23">
        <v>0</v>
      </c>
      <c r="H47" s="23">
        <v>0</v>
      </c>
      <c r="I47" s="23">
        <v>28625</v>
      </c>
      <c r="J47" s="23">
        <v>28625</v>
      </c>
      <c r="K47" s="23">
        <v>0</v>
      </c>
      <c r="L47" s="25">
        <v>0</v>
      </c>
      <c r="M47" s="25">
        <v>0</v>
      </c>
      <c r="N47" s="25">
        <f t="shared" si="35"/>
        <v>28625</v>
      </c>
      <c r="O47" s="25">
        <f t="shared" si="36"/>
        <v>28625</v>
      </c>
      <c r="P47" s="25">
        <f t="shared" si="29"/>
        <v>0</v>
      </c>
      <c r="Q47" s="23">
        <v>0</v>
      </c>
      <c r="R47" s="23">
        <v>0</v>
      </c>
      <c r="S47" s="27">
        <f t="shared" si="11"/>
        <v>0</v>
      </c>
      <c r="T47" s="27">
        <f t="shared" si="12"/>
        <v>0</v>
      </c>
    </row>
    <row r="48" spans="2:26" ht="13.5" customHeight="1">
      <c r="B48" s="51">
        <v>120</v>
      </c>
      <c r="C48" s="20" t="s">
        <v>82</v>
      </c>
      <c r="D48" s="32">
        <v>4020</v>
      </c>
      <c r="E48" s="32">
        <v>0</v>
      </c>
      <c r="F48" s="32">
        <f t="shared" si="25"/>
        <v>-2060</v>
      </c>
      <c r="G48" s="32">
        <v>-3060</v>
      </c>
      <c r="H48" s="32">
        <v>1000</v>
      </c>
      <c r="I48" s="32">
        <v>1960</v>
      </c>
      <c r="J48" s="32">
        <v>1960</v>
      </c>
      <c r="K48" s="32">
        <v>0</v>
      </c>
      <c r="L48" s="13">
        <v>0</v>
      </c>
      <c r="M48" s="13">
        <v>0</v>
      </c>
      <c r="N48" s="13">
        <f>J48-M48</f>
        <v>1960</v>
      </c>
      <c r="O48" s="13">
        <f t="shared" si="36"/>
        <v>1960</v>
      </c>
      <c r="P48" s="13">
        <f t="shared" si="29"/>
        <v>0</v>
      </c>
      <c r="Q48" s="32">
        <v>0</v>
      </c>
      <c r="R48" s="13">
        <v>0</v>
      </c>
      <c r="S48" s="14">
        <f t="shared" si="11"/>
        <v>0</v>
      </c>
      <c r="T48" s="14">
        <f t="shared" si="12"/>
        <v>0</v>
      </c>
    </row>
    <row r="49" spans="2:20" ht="13.5" customHeight="1">
      <c r="B49" s="51">
        <v>130</v>
      </c>
      <c r="C49" s="20" t="s">
        <v>83</v>
      </c>
      <c r="D49" s="13">
        <f>SUM(D50:D51)</f>
        <v>29200</v>
      </c>
      <c r="E49" s="13">
        <f t="shared" ref="E49:Q49" si="38">SUM(E50:E51)</f>
        <v>0</v>
      </c>
      <c r="F49" s="13">
        <f t="shared" si="38"/>
        <v>263327</v>
      </c>
      <c r="G49" s="13">
        <f>SUM(G50:G51)</f>
        <v>-8254</v>
      </c>
      <c r="H49" s="13">
        <f t="shared" si="38"/>
        <v>271581</v>
      </c>
      <c r="I49" s="13">
        <f>SUM(I50:I51)</f>
        <v>292527</v>
      </c>
      <c r="J49" s="13">
        <f>SUM(J50:J51)</f>
        <v>292427</v>
      </c>
      <c r="K49" s="13">
        <f t="shared" si="38"/>
        <v>0</v>
      </c>
      <c r="L49" s="13">
        <f t="shared" si="38"/>
        <v>11823.33</v>
      </c>
      <c r="M49" s="13">
        <f t="shared" si="38"/>
        <v>105773.94</v>
      </c>
      <c r="N49" s="13">
        <f>SUM(N50:N51)</f>
        <v>186653.05999999997</v>
      </c>
      <c r="O49" s="13">
        <f t="shared" si="38"/>
        <v>186753.05999999997</v>
      </c>
      <c r="P49" s="13">
        <f t="shared" si="38"/>
        <v>100</v>
      </c>
      <c r="Q49" s="13">
        <f t="shared" si="38"/>
        <v>38735.9</v>
      </c>
      <c r="R49" s="13">
        <f>SUM(R50:R51)</f>
        <v>67038.039999999994</v>
      </c>
      <c r="S49" s="14">
        <f t="shared" si="11"/>
        <v>36.171058076032651</v>
      </c>
      <c r="T49" s="14">
        <f t="shared" si="12"/>
        <v>36.15869304371904</v>
      </c>
    </row>
    <row r="50" spans="2:20" ht="13.5" customHeight="1">
      <c r="B50" s="46">
        <v>131</v>
      </c>
      <c r="C50" s="29" t="s">
        <v>84</v>
      </c>
      <c r="D50" s="36">
        <v>2200</v>
      </c>
      <c r="E50" s="23">
        <v>0</v>
      </c>
      <c r="F50" s="23">
        <f t="shared" si="25"/>
        <v>-2000</v>
      </c>
      <c r="G50" s="23">
        <v>-2000</v>
      </c>
      <c r="H50" s="23">
        <v>0</v>
      </c>
      <c r="I50" s="23">
        <v>200</v>
      </c>
      <c r="J50" s="36">
        <v>200</v>
      </c>
      <c r="K50" s="23">
        <v>0</v>
      </c>
      <c r="L50" s="25">
        <v>0</v>
      </c>
      <c r="M50" s="25">
        <v>18.73</v>
      </c>
      <c r="N50" s="25">
        <f t="shared" ref="N50:N55" si="39">J50-M50</f>
        <v>181.27</v>
      </c>
      <c r="O50" s="25">
        <f t="shared" ref="O50:O51" si="40">+N50+P50</f>
        <v>181.27</v>
      </c>
      <c r="P50" s="25">
        <f>+I50-J50</f>
        <v>0</v>
      </c>
      <c r="Q50" s="23">
        <v>18.73</v>
      </c>
      <c r="R50" s="25">
        <v>0</v>
      </c>
      <c r="S50" s="27">
        <f>+M50/J50*100</f>
        <v>9.3650000000000002</v>
      </c>
      <c r="T50" s="27">
        <f t="shared" si="12"/>
        <v>9.3650000000000002</v>
      </c>
    </row>
    <row r="51" spans="2:20" ht="13.5" customHeight="1">
      <c r="B51" s="46">
        <v>132</v>
      </c>
      <c r="C51" s="29" t="s">
        <v>85</v>
      </c>
      <c r="D51" s="52">
        <v>27000</v>
      </c>
      <c r="E51" s="23">
        <v>0</v>
      </c>
      <c r="F51" s="23">
        <f t="shared" si="25"/>
        <v>265327</v>
      </c>
      <c r="G51" s="23">
        <v>-6254</v>
      </c>
      <c r="H51" s="23">
        <v>271581</v>
      </c>
      <c r="I51" s="23">
        <v>292327</v>
      </c>
      <c r="J51" s="36">
        <v>292227</v>
      </c>
      <c r="K51" s="23">
        <v>0</v>
      </c>
      <c r="L51" s="25">
        <v>11823.33</v>
      </c>
      <c r="M51" s="25">
        <v>105755.21</v>
      </c>
      <c r="N51" s="25">
        <f t="shared" si="39"/>
        <v>186471.78999999998</v>
      </c>
      <c r="O51" s="25">
        <f t="shared" si="40"/>
        <v>186571.78999999998</v>
      </c>
      <c r="P51" s="25">
        <f>+I51-J51</f>
        <v>100</v>
      </c>
      <c r="Q51" s="23">
        <v>38717.17</v>
      </c>
      <c r="R51" s="26">
        <v>67038.039999999994</v>
      </c>
      <c r="S51" s="27">
        <f t="shared" si="11"/>
        <v>36.189404127613123</v>
      </c>
      <c r="T51" s="27">
        <f t="shared" si="12"/>
        <v>36.177024359706763</v>
      </c>
    </row>
    <row r="52" spans="2:20" ht="13.5" customHeight="1">
      <c r="B52" s="51">
        <v>140</v>
      </c>
      <c r="C52" s="42" t="s">
        <v>86</v>
      </c>
      <c r="D52" s="13">
        <f>SUM(D53:D55)</f>
        <v>210781</v>
      </c>
      <c r="E52" s="13">
        <f t="shared" ref="E52:R52" si="41">SUM(E53:E55)</f>
        <v>0</v>
      </c>
      <c r="F52" s="13">
        <f t="shared" si="41"/>
        <v>1637458</v>
      </c>
      <c r="G52" s="13">
        <f t="shared" si="41"/>
        <v>18103</v>
      </c>
      <c r="H52" s="13">
        <f t="shared" si="41"/>
        <v>1619355</v>
      </c>
      <c r="I52" s="13">
        <f>SUM(I53:I55)</f>
        <v>1848239</v>
      </c>
      <c r="J52" s="13">
        <f t="shared" si="41"/>
        <v>1838150</v>
      </c>
      <c r="K52" s="13">
        <f>SUM(K53:K55)</f>
        <v>0</v>
      </c>
      <c r="L52" s="13">
        <f t="shared" si="41"/>
        <v>89731.38</v>
      </c>
      <c r="M52" s="13">
        <f t="shared" si="41"/>
        <v>635877.38</v>
      </c>
      <c r="N52" s="13">
        <f>SUM(N53:N55)</f>
        <v>1202272.6200000001</v>
      </c>
      <c r="O52" s="13">
        <f t="shared" si="41"/>
        <v>1212361.6200000001</v>
      </c>
      <c r="P52" s="13">
        <f>SUM(P53:P55)</f>
        <v>10089</v>
      </c>
      <c r="Q52" s="13">
        <f>SUM(Q53:Q55)</f>
        <v>466104.38</v>
      </c>
      <c r="R52" s="13">
        <f t="shared" si="41"/>
        <v>169773</v>
      </c>
      <c r="S52" s="14">
        <f t="shared" si="11"/>
        <v>34.593334602725569</v>
      </c>
      <c r="T52" s="14">
        <f t="shared" si="12"/>
        <v>34.404499634516966</v>
      </c>
    </row>
    <row r="53" spans="2:20" ht="13.5" customHeight="1">
      <c r="B53" s="46">
        <v>141</v>
      </c>
      <c r="C53" s="29" t="s">
        <v>87</v>
      </c>
      <c r="D53" s="36">
        <v>136374</v>
      </c>
      <c r="E53" s="23">
        <v>0</v>
      </c>
      <c r="F53" s="23">
        <f t="shared" si="25"/>
        <v>1065959</v>
      </c>
      <c r="G53" s="23">
        <v>39293</v>
      </c>
      <c r="H53" s="23">
        <v>1026666</v>
      </c>
      <c r="I53" s="23">
        <v>1202333</v>
      </c>
      <c r="J53" s="36">
        <v>1192401</v>
      </c>
      <c r="K53" s="23">
        <v>0</v>
      </c>
      <c r="L53" s="24">
        <v>44680.68</v>
      </c>
      <c r="M53" s="24">
        <v>366480.68</v>
      </c>
      <c r="N53" s="25">
        <f t="shared" si="39"/>
        <v>825920.32000000007</v>
      </c>
      <c r="O53" s="25">
        <f t="shared" ref="O53:O55" si="42">+N53+P53</f>
        <v>835852.32000000007</v>
      </c>
      <c r="P53" s="25">
        <f>+I53-J53</f>
        <v>9932</v>
      </c>
      <c r="Q53" s="23">
        <v>320558.68</v>
      </c>
      <c r="R53" s="26">
        <v>45922</v>
      </c>
      <c r="S53" s="27">
        <f t="shared" si="11"/>
        <v>30.734684053435039</v>
      </c>
      <c r="T53" s="27">
        <f t="shared" si="12"/>
        <v>30.480796917326565</v>
      </c>
    </row>
    <row r="54" spans="2:20" ht="13.5" customHeight="1">
      <c r="B54" s="46">
        <v>142</v>
      </c>
      <c r="C54" s="29" t="s">
        <v>88</v>
      </c>
      <c r="D54" s="36">
        <v>40000</v>
      </c>
      <c r="E54" s="23">
        <v>0</v>
      </c>
      <c r="F54" s="23">
        <f t="shared" si="25"/>
        <v>299100</v>
      </c>
      <c r="G54" s="23">
        <v>-900</v>
      </c>
      <c r="H54" s="23">
        <v>300000</v>
      </c>
      <c r="I54" s="23">
        <v>339100</v>
      </c>
      <c r="J54" s="36">
        <v>339100</v>
      </c>
      <c r="K54" s="23">
        <v>0</v>
      </c>
      <c r="L54" s="23">
        <v>12100</v>
      </c>
      <c r="M54" s="24">
        <v>60500</v>
      </c>
      <c r="N54" s="25">
        <f t="shared" si="39"/>
        <v>278600</v>
      </c>
      <c r="O54" s="25">
        <f t="shared" si="42"/>
        <v>278600</v>
      </c>
      <c r="P54" s="25">
        <f>+I54-J54</f>
        <v>0</v>
      </c>
      <c r="Q54" s="23">
        <v>60500</v>
      </c>
      <c r="R54" s="25">
        <v>0</v>
      </c>
      <c r="S54" s="27">
        <f t="shared" si="11"/>
        <v>17.841344736066056</v>
      </c>
      <c r="T54" s="27">
        <f t="shared" si="12"/>
        <v>17.841344736066056</v>
      </c>
    </row>
    <row r="55" spans="2:20" ht="13.5" customHeight="1">
      <c r="B55" s="46">
        <v>143</v>
      </c>
      <c r="C55" s="29" t="s">
        <v>89</v>
      </c>
      <c r="D55" s="52">
        <v>34407</v>
      </c>
      <c r="E55" s="23">
        <v>0</v>
      </c>
      <c r="F55" s="23">
        <f t="shared" si="25"/>
        <v>272399</v>
      </c>
      <c r="G55" s="23">
        <v>-20290</v>
      </c>
      <c r="H55" s="23">
        <v>292689</v>
      </c>
      <c r="I55" s="23">
        <v>306806</v>
      </c>
      <c r="J55" s="36">
        <v>306649</v>
      </c>
      <c r="K55" s="23">
        <v>0</v>
      </c>
      <c r="L55" s="24">
        <v>32950.699999999997</v>
      </c>
      <c r="M55" s="24">
        <v>208896.7</v>
      </c>
      <c r="N55" s="25">
        <f t="shared" si="39"/>
        <v>97752.299999999988</v>
      </c>
      <c r="O55" s="25">
        <f t="shared" si="42"/>
        <v>97909.299999999988</v>
      </c>
      <c r="P55" s="25">
        <f>+I55-J55</f>
        <v>157</v>
      </c>
      <c r="Q55" s="23">
        <v>85045.7</v>
      </c>
      <c r="R55" s="25">
        <v>123851</v>
      </c>
      <c r="S55" s="27">
        <f t="shared" si="11"/>
        <v>68.122413573825455</v>
      </c>
      <c r="T55" s="27">
        <f t="shared" si="12"/>
        <v>68.087553698428323</v>
      </c>
    </row>
    <row r="56" spans="2:20" ht="13.5" customHeight="1">
      <c r="B56" s="51">
        <v>150</v>
      </c>
      <c r="C56" s="20" t="s">
        <v>90</v>
      </c>
      <c r="D56" s="13">
        <f>SUM(D57:D60)</f>
        <v>159062</v>
      </c>
      <c r="E56" s="13">
        <f t="shared" ref="E56:Q56" si="43">SUM(E57:E60)</f>
        <v>0</v>
      </c>
      <c r="F56" s="13">
        <f>SUM(F57:F60)</f>
        <v>946881</v>
      </c>
      <c r="G56" s="13">
        <f t="shared" si="43"/>
        <v>22485</v>
      </c>
      <c r="H56" s="13">
        <f>SUM(H57:H60)</f>
        <v>924396</v>
      </c>
      <c r="I56" s="13">
        <f>SUM(I57:I60)</f>
        <v>1105943</v>
      </c>
      <c r="J56" s="13">
        <f>SUM(J57:J60)</f>
        <v>1105793</v>
      </c>
      <c r="K56" s="13">
        <f t="shared" si="43"/>
        <v>0</v>
      </c>
      <c r="L56" s="13">
        <f t="shared" si="43"/>
        <v>64390.8</v>
      </c>
      <c r="M56" s="13">
        <f t="shared" si="43"/>
        <v>422234.31999999995</v>
      </c>
      <c r="N56" s="13">
        <f>SUM(N57:N60)</f>
        <v>683558.68</v>
      </c>
      <c r="O56" s="13">
        <f t="shared" si="43"/>
        <v>683708.68</v>
      </c>
      <c r="P56" s="13">
        <f t="shared" si="43"/>
        <v>150</v>
      </c>
      <c r="Q56" s="13">
        <f t="shared" si="43"/>
        <v>295020.27</v>
      </c>
      <c r="R56" s="13">
        <f>SUM(R57:R60)</f>
        <v>127214.05000000002</v>
      </c>
      <c r="S56" s="14">
        <f t="shared" si="11"/>
        <v>38.183848152411883</v>
      </c>
      <c r="T56" s="14">
        <f t="shared" si="12"/>
        <v>38.178669244255801</v>
      </c>
    </row>
    <row r="57" spans="2:20" ht="13.5" customHeight="1">
      <c r="B57" s="46">
        <v>151</v>
      </c>
      <c r="C57" s="29" t="s">
        <v>87</v>
      </c>
      <c r="D57" s="36">
        <v>93141</v>
      </c>
      <c r="E57" s="23">
        <v>0</v>
      </c>
      <c r="F57" s="23">
        <f t="shared" si="25"/>
        <v>788355</v>
      </c>
      <c r="G57" s="23">
        <v>10187</v>
      </c>
      <c r="H57" s="23">
        <v>778168</v>
      </c>
      <c r="I57" s="23">
        <v>881496</v>
      </c>
      <c r="J57" s="36">
        <v>881346</v>
      </c>
      <c r="K57" s="23">
        <v>0</v>
      </c>
      <c r="L57" s="44">
        <v>38863.15</v>
      </c>
      <c r="M57" s="24">
        <v>318285.17</v>
      </c>
      <c r="N57" s="25">
        <f t="shared" ref="N57:N60" si="44">J57-M57</f>
        <v>563060.83000000007</v>
      </c>
      <c r="O57" s="25">
        <f>+N57+P57</f>
        <v>563210.83000000007</v>
      </c>
      <c r="P57" s="25">
        <f>+I57-J57</f>
        <v>150</v>
      </c>
      <c r="Q57" s="23">
        <v>240788.12</v>
      </c>
      <c r="R57" s="36">
        <v>77497.05</v>
      </c>
      <c r="S57" s="27">
        <f t="shared" si="11"/>
        <v>36.113532029418636</v>
      </c>
      <c r="T57" s="27">
        <f t="shared" si="12"/>
        <v>36.107386760688648</v>
      </c>
    </row>
    <row r="58" spans="2:20" ht="13.5" customHeight="1">
      <c r="B58" s="46">
        <v>152</v>
      </c>
      <c r="C58" s="29" t="s">
        <v>91</v>
      </c>
      <c r="D58" s="36">
        <v>15000</v>
      </c>
      <c r="E58" s="23">
        <v>0</v>
      </c>
      <c r="F58" s="23">
        <f t="shared" si="25"/>
        <v>63800</v>
      </c>
      <c r="G58" s="23">
        <v>3800</v>
      </c>
      <c r="H58" s="23">
        <v>60000</v>
      </c>
      <c r="I58" s="23">
        <v>78800</v>
      </c>
      <c r="J58" s="36">
        <v>78800</v>
      </c>
      <c r="K58" s="23">
        <v>0</v>
      </c>
      <c r="L58" s="44">
        <v>14284.4</v>
      </c>
      <c r="M58" s="24">
        <v>33820.6</v>
      </c>
      <c r="N58" s="25">
        <f t="shared" si="44"/>
        <v>44979.4</v>
      </c>
      <c r="O58" s="25">
        <f t="shared" ref="O58:O60" si="45">+N58+P58</f>
        <v>44979.4</v>
      </c>
      <c r="P58" s="25">
        <f>+I58-J58</f>
        <v>0</v>
      </c>
      <c r="Q58" s="23">
        <v>16848.2</v>
      </c>
      <c r="R58" s="36">
        <v>16972.400000000001</v>
      </c>
      <c r="S58" s="27">
        <f t="shared" si="11"/>
        <v>42.919543147208124</v>
      </c>
      <c r="T58" s="27">
        <f t="shared" si="12"/>
        <v>42.919543147208124</v>
      </c>
    </row>
    <row r="59" spans="2:20" ht="13.5" customHeight="1">
      <c r="B59" s="46">
        <v>153</v>
      </c>
      <c r="C59" s="29" t="s">
        <v>92</v>
      </c>
      <c r="D59" s="36">
        <v>46271</v>
      </c>
      <c r="E59" s="23">
        <v>0</v>
      </c>
      <c r="F59" s="23">
        <f t="shared" si="25"/>
        <v>66358</v>
      </c>
      <c r="G59" s="23">
        <v>-2170</v>
      </c>
      <c r="H59" s="23">
        <v>68528</v>
      </c>
      <c r="I59" s="23">
        <v>112629</v>
      </c>
      <c r="J59" s="36">
        <v>112629</v>
      </c>
      <c r="K59" s="23">
        <v>0</v>
      </c>
      <c r="L59" s="44">
        <v>10262.049999999999</v>
      </c>
      <c r="M59" s="24">
        <v>60087</v>
      </c>
      <c r="N59" s="25">
        <f t="shared" si="44"/>
        <v>52542</v>
      </c>
      <c r="O59" s="25">
        <f t="shared" si="45"/>
        <v>52542</v>
      </c>
      <c r="P59" s="25">
        <f>+I59-J59</f>
        <v>0</v>
      </c>
      <c r="Q59" s="23">
        <v>30746</v>
      </c>
      <c r="R59" s="25">
        <v>29341</v>
      </c>
      <c r="S59" s="27">
        <f t="shared" si="11"/>
        <v>53.349492581839485</v>
      </c>
      <c r="T59" s="27">
        <f t="shared" si="12"/>
        <v>53.349492581839485</v>
      </c>
    </row>
    <row r="60" spans="2:20" ht="13.5" customHeight="1">
      <c r="B60" s="46">
        <v>154</v>
      </c>
      <c r="C60" s="29" t="s">
        <v>93</v>
      </c>
      <c r="D60" s="52">
        <v>4650</v>
      </c>
      <c r="E60" s="23">
        <v>0</v>
      </c>
      <c r="F60" s="23">
        <f t="shared" si="25"/>
        <v>28368</v>
      </c>
      <c r="G60" s="23">
        <v>10668</v>
      </c>
      <c r="H60" s="23">
        <v>17700</v>
      </c>
      <c r="I60" s="23">
        <v>33018</v>
      </c>
      <c r="J60" s="36">
        <v>33018</v>
      </c>
      <c r="K60" s="23">
        <v>0</v>
      </c>
      <c r="L60" s="44">
        <v>981.2</v>
      </c>
      <c r="M60" s="24">
        <v>10041.549999999999</v>
      </c>
      <c r="N60" s="25">
        <f t="shared" si="44"/>
        <v>22976.45</v>
      </c>
      <c r="O60" s="25">
        <f t="shared" si="45"/>
        <v>22976.45</v>
      </c>
      <c r="P60" s="25">
        <f>+I60-J60</f>
        <v>0</v>
      </c>
      <c r="Q60" s="23">
        <v>6637.95</v>
      </c>
      <c r="R60" s="25">
        <v>3403.6</v>
      </c>
      <c r="S60" s="27">
        <f t="shared" si="11"/>
        <v>30.412350838936337</v>
      </c>
      <c r="T60" s="27">
        <f t="shared" si="12"/>
        <v>30.412350838936337</v>
      </c>
    </row>
    <row r="61" spans="2:20" ht="13.5" customHeight="1">
      <c r="B61" s="51">
        <v>160</v>
      </c>
      <c r="C61" s="20" t="s">
        <v>94</v>
      </c>
      <c r="D61" s="13">
        <f>SUM(D62:D66)</f>
        <v>280308</v>
      </c>
      <c r="E61" s="13">
        <f t="shared" ref="E61:Q61" si="46">SUM(E62:E66)</f>
        <v>0</v>
      </c>
      <c r="F61" s="13">
        <f t="shared" si="46"/>
        <v>4276893</v>
      </c>
      <c r="G61" s="13">
        <f t="shared" si="46"/>
        <v>-504985</v>
      </c>
      <c r="H61" s="13">
        <f t="shared" si="46"/>
        <v>4781878</v>
      </c>
      <c r="I61" s="13">
        <f>SUM(I62:I66)</f>
        <v>4557201</v>
      </c>
      <c r="J61" s="13">
        <f t="shared" si="46"/>
        <v>4557116</v>
      </c>
      <c r="K61" s="13">
        <f t="shared" si="46"/>
        <v>0</v>
      </c>
      <c r="L61" s="13">
        <f>SUM(L62:L66)</f>
        <v>249326.71</v>
      </c>
      <c r="M61" s="13">
        <f>SUM(M62:M66)</f>
        <v>3617070.1399999997</v>
      </c>
      <c r="N61" s="13">
        <f>SUM(N62:N66)</f>
        <v>940045.86000000022</v>
      </c>
      <c r="O61" s="13">
        <f t="shared" si="46"/>
        <v>940130.86000000022</v>
      </c>
      <c r="P61" s="13">
        <f t="shared" si="46"/>
        <v>85</v>
      </c>
      <c r="Q61" s="13">
        <f t="shared" si="46"/>
        <v>2909937.7</v>
      </c>
      <c r="R61" s="13">
        <f>SUM(R62:R66)</f>
        <v>707132.44</v>
      </c>
      <c r="S61" s="14">
        <f t="shared" si="11"/>
        <v>79.371912850144682</v>
      </c>
      <c r="T61" s="14">
        <f t="shared" si="12"/>
        <v>79.370432421128669</v>
      </c>
    </row>
    <row r="62" spans="2:20" ht="13.5" customHeight="1">
      <c r="B62" s="46">
        <v>162</v>
      </c>
      <c r="C62" s="29" t="s">
        <v>95</v>
      </c>
      <c r="D62" s="36">
        <v>1400</v>
      </c>
      <c r="E62" s="23">
        <v>0</v>
      </c>
      <c r="F62" s="23">
        <f t="shared" si="25"/>
        <v>-460</v>
      </c>
      <c r="G62" s="23">
        <v>-460</v>
      </c>
      <c r="H62" s="23">
        <v>0</v>
      </c>
      <c r="I62" s="23">
        <v>940</v>
      </c>
      <c r="J62" s="36">
        <v>940</v>
      </c>
      <c r="K62" s="23">
        <v>0</v>
      </c>
      <c r="L62" s="25">
        <v>0</v>
      </c>
      <c r="M62" s="25">
        <v>0</v>
      </c>
      <c r="N62" s="25">
        <f t="shared" ref="N62:N66" si="47">J62-M62</f>
        <v>940</v>
      </c>
      <c r="O62" s="25">
        <f t="shared" ref="O62:O66" si="48">+N62+P62</f>
        <v>940</v>
      </c>
      <c r="P62" s="25">
        <f>+I62-J62</f>
        <v>0</v>
      </c>
      <c r="Q62" s="23">
        <v>0</v>
      </c>
      <c r="R62" s="25">
        <v>0</v>
      </c>
      <c r="S62" s="27">
        <f t="shared" si="11"/>
        <v>0</v>
      </c>
      <c r="T62" s="27">
        <f t="shared" si="12"/>
        <v>0</v>
      </c>
    </row>
    <row r="63" spans="2:20" ht="13.5" customHeight="1">
      <c r="B63" s="53">
        <v>163</v>
      </c>
      <c r="C63" s="29" t="s">
        <v>96</v>
      </c>
      <c r="D63" s="36">
        <v>500</v>
      </c>
      <c r="E63" s="23">
        <v>0</v>
      </c>
      <c r="F63" s="23">
        <f t="shared" si="25"/>
        <v>57144</v>
      </c>
      <c r="G63" s="23">
        <v>-356</v>
      </c>
      <c r="H63" s="23">
        <v>57500</v>
      </c>
      <c r="I63" s="23">
        <v>57644</v>
      </c>
      <c r="J63" s="36">
        <v>57644</v>
      </c>
      <c r="K63" s="23">
        <v>0</v>
      </c>
      <c r="L63" s="25">
        <v>0</v>
      </c>
      <c r="M63" s="25">
        <v>39090</v>
      </c>
      <c r="N63" s="25">
        <f t="shared" si="47"/>
        <v>18554</v>
      </c>
      <c r="O63" s="25">
        <f t="shared" si="48"/>
        <v>18554</v>
      </c>
      <c r="P63" s="25">
        <f>+I63-J63</f>
        <v>0</v>
      </c>
      <c r="Q63" s="23">
        <v>39090</v>
      </c>
      <c r="R63" s="23">
        <v>0</v>
      </c>
      <c r="S63" s="27">
        <f t="shared" si="11"/>
        <v>67.812781902713198</v>
      </c>
      <c r="T63" s="27">
        <f t="shared" si="12"/>
        <v>67.812781902713198</v>
      </c>
    </row>
    <row r="64" spans="2:20" ht="13.5" customHeight="1">
      <c r="B64" s="53">
        <v>164</v>
      </c>
      <c r="C64" s="29" t="s">
        <v>97</v>
      </c>
      <c r="D64" s="36">
        <v>40372</v>
      </c>
      <c r="E64" s="23">
        <v>0</v>
      </c>
      <c r="F64" s="23">
        <f t="shared" si="25"/>
        <v>2512159</v>
      </c>
      <c r="G64" s="23">
        <v>-684037</v>
      </c>
      <c r="H64" s="23">
        <v>3196196</v>
      </c>
      <c r="I64" s="23">
        <v>2552531</v>
      </c>
      <c r="J64" s="36">
        <v>2552531</v>
      </c>
      <c r="K64" s="23">
        <v>0</v>
      </c>
      <c r="L64" s="44">
        <v>0</v>
      </c>
      <c r="M64" s="25">
        <v>2446628.7599999998</v>
      </c>
      <c r="N64" s="25">
        <f t="shared" si="47"/>
        <v>105902.24000000022</v>
      </c>
      <c r="O64" s="25">
        <f t="shared" si="48"/>
        <v>105902.24000000022</v>
      </c>
      <c r="P64" s="25">
        <f>+I64-J64</f>
        <v>0</v>
      </c>
      <c r="Q64" s="23">
        <v>2446309.83</v>
      </c>
      <c r="R64" s="23">
        <v>318.93</v>
      </c>
      <c r="S64" s="27">
        <f t="shared" si="11"/>
        <v>95.85108897795952</v>
      </c>
      <c r="T64" s="27">
        <f t="shared" si="12"/>
        <v>95.85108897795952</v>
      </c>
    </row>
    <row r="65" spans="2:20" ht="13.5" customHeight="1">
      <c r="B65" s="46">
        <v>165</v>
      </c>
      <c r="C65" s="29" t="s">
        <v>98</v>
      </c>
      <c r="D65" s="36">
        <v>165500</v>
      </c>
      <c r="E65" s="23">
        <v>0</v>
      </c>
      <c r="F65" s="23">
        <f t="shared" si="25"/>
        <v>1117433</v>
      </c>
      <c r="G65" s="23">
        <v>8991</v>
      </c>
      <c r="H65" s="23">
        <v>1108442</v>
      </c>
      <c r="I65" s="23">
        <v>1282933</v>
      </c>
      <c r="J65" s="36">
        <v>1282848</v>
      </c>
      <c r="K65" s="23">
        <v>0</v>
      </c>
      <c r="L65" s="44">
        <v>47097.74</v>
      </c>
      <c r="M65" s="25">
        <v>779989.1</v>
      </c>
      <c r="N65" s="25">
        <f t="shared" si="47"/>
        <v>502858.9</v>
      </c>
      <c r="O65" s="25">
        <f t="shared" si="48"/>
        <v>502943.9</v>
      </c>
      <c r="P65" s="25">
        <f>+I65-J65</f>
        <v>85</v>
      </c>
      <c r="Q65" s="23">
        <v>349200.03</v>
      </c>
      <c r="R65" s="23">
        <v>430789.07</v>
      </c>
      <c r="S65" s="27">
        <f t="shared" si="11"/>
        <v>60.801365399486137</v>
      </c>
      <c r="T65" s="27">
        <f t="shared" si="12"/>
        <v>60.797337039424505</v>
      </c>
    </row>
    <row r="66" spans="2:20" ht="13.5" customHeight="1">
      <c r="B66" s="46">
        <v>169</v>
      </c>
      <c r="C66" s="22" t="s">
        <v>99</v>
      </c>
      <c r="D66" s="52">
        <v>72536</v>
      </c>
      <c r="E66" s="23">
        <v>0</v>
      </c>
      <c r="F66" s="23">
        <f t="shared" si="25"/>
        <v>590617</v>
      </c>
      <c r="G66" s="23">
        <v>170877</v>
      </c>
      <c r="H66" s="23">
        <v>419740</v>
      </c>
      <c r="I66" s="23">
        <v>663153</v>
      </c>
      <c r="J66" s="36">
        <v>663153</v>
      </c>
      <c r="K66" s="23">
        <v>0</v>
      </c>
      <c r="L66" s="44">
        <v>202228.97</v>
      </c>
      <c r="M66" s="25">
        <v>351362.28</v>
      </c>
      <c r="N66" s="25">
        <f t="shared" si="47"/>
        <v>311790.71999999997</v>
      </c>
      <c r="O66" s="25">
        <f t="shared" si="48"/>
        <v>311790.71999999997</v>
      </c>
      <c r="P66" s="25">
        <f>+I66-J66</f>
        <v>0</v>
      </c>
      <c r="Q66" s="23">
        <v>75337.84</v>
      </c>
      <c r="R66" s="23">
        <v>276024.44</v>
      </c>
      <c r="S66" s="27">
        <f t="shared" si="11"/>
        <v>52.983592021750638</v>
      </c>
      <c r="T66" s="27">
        <f t="shared" si="12"/>
        <v>52.983592021750638</v>
      </c>
    </row>
    <row r="67" spans="2:20" ht="13.5" customHeight="1">
      <c r="B67" s="51">
        <v>170</v>
      </c>
      <c r="C67" s="42" t="s">
        <v>100</v>
      </c>
      <c r="D67" s="13">
        <f>SUM(D68:D69)</f>
        <v>54926</v>
      </c>
      <c r="E67" s="13">
        <f t="shared" ref="E67:R67" si="49">SUM(E68:E69)</f>
        <v>0</v>
      </c>
      <c r="F67" s="13">
        <f t="shared" si="49"/>
        <v>96351</v>
      </c>
      <c r="G67" s="13">
        <f t="shared" si="49"/>
        <v>-243649</v>
      </c>
      <c r="H67" s="13">
        <f t="shared" si="49"/>
        <v>340000</v>
      </c>
      <c r="I67" s="13">
        <f>SUM(I68:I69)</f>
        <v>151277</v>
      </c>
      <c r="J67" s="13">
        <f t="shared" si="49"/>
        <v>142277</v>
      </c>
      <c r="K67" s="13">
        <f>SUM(K68:K69)</f>
        <v>0</v>
      </c>
      <c r="L67" s="13">
        <f t="shared" si="49"/>
        <v>18800</v>
      </c>
      <c r="M67" s="13">
        <f t="shared" si="49"/>
        <v>18800</v>
      </c>
      <c r="N67" s="13">
        <f>SUM(N68:N69)</f>
        <v>123477</v>
      </c>
      <c r="O67" s="13">
        <f t="shared" si="49"/>
        <v>132477</v>
      </c>
      <c r="P67" s="13">
        <f t="shared" si="49"/>
        <v>9000</v>
      </c>
      <c r="Q67" s="13">
        <f t="shared" si="49"/>
        <v>0</v>
      </c>
      <c r="R67" s="13">
        <f t="shared" si="49"/>
        <v>18800</v>
      </c>
      <c r="S67" s="14">
        <f t="shared" si="11"/>
        <v>13.213660676005256</v>
      </c>
      <c r="T67" s="14">
        <f t="shared" si="12"/>
        <v>12.427533597308249</v>
      </c>
    </row>
    <row r="68" spans="2:20" ht="13.5" customHeight="1">
      <c r="B68" s="46">
        <v>171</v>
      </c>
      <c r="C68" s="29" t="s">
        <v>101</v>
      </c>
      <c r="D68" s="36">
        <v>18926</v>
      </c>
      <c r="E68" s="23">
        <v>0</v>
      </c>
      <c r="F68" s="23">
        <f t="shared" si="25"/>
        <v>93340</v>
      </c>
      <c r="G68" s="23">
        <v>-246660</v>
      </c>
      <c r="H68" s="23">
        <v>340000</v>
      </c>
      <c r="I68" s="23">
        <v>112266</v>
      </c>
      <c r="J68" s="36">
        <v>112266</v>
      </c>
      <c r="K68" s="23">
        <v>0</v>
      </c>
      <c r="L68" s="25">
        <v>0</v>
      </c>
      <c r="M68" s="25">
        <v>0</v>
      </c>
      <c r="N68" s="25">
        <f t="shared" ref="N68:N69" si="50">J68-M68</f>
        <v>112266</v>
      </c>
      <c r="O68" s="25">
        <f t="shared" ref="O68:O69" si="51">+N68+P68</f>
        <v>112266</v>
      </c>
      <c r="P68" s="25">
        <f>+I68-J68</f>
        <v>0</v>
      </c>
      <c r="Q68" s="23">
        <v>0</v>
      </c>
      <c r="R68" s="23">
        <v>0</v>
      </c>
      <c r="S68" s="27">
        <f t="shared" si="11"/>
        <v>0</v>
      </c>
      <c r="T68" s="27">
        <f t="shared" si="12"/>
        <v>0</v>
      </c>
    </row>
    <row r="69" spans="2:20" ht="13.5" customHeight="1">
      <c r="B69" s="46">
        <v>172</v>
      </c>
      <c r="C69" s="29" t="s">
        <v>102</v>
      </c>
      <c r="D69" s="52">
        <v>36000</v>
      </c>
      <c r="E69" s="23">
        <v>0</v>
      </c>
      <c r="F69" s="23">
        <f t="shared" si="25"/>
        <v>3011</v>
      </c>
      <c r="G69" s="23">
        <v>3011</v>
      </c>
      <c r="H69" s="23">
        <v>0</v>
      </c>
      <c r="I69" s="23">
        <v>39011</v>
      </c>
      <c r="J69" s="36">
        <v>30011</v>
      </c>
      <c r="K69" s="23">
        <v>0</v>
      </c>
      <c r="L69" s="25">
        <v>18800</v>
      </c>
      <c r="M69" s="25">
        <v>18800</v>
      </c>
      <c r="N69" s="25">
        <f t="shared" si="50"/>
        <v>11211</v>
      </c>
      <c r="O69" s="25">
        <f t="shared" si="51"/>
        <v>20211</v>
      </c>
      <c r="P69" s="25">
        <f>+I69-J69</f>
        <v>9000</v>
      </c>
      <c r="Q69" s="23">
        <v>0</v>
      </c>
      <c r="R69" s="23">
        <v>18800</v>
      </c>
      <c r="S69" s="27">
        <f t="shared" si="11"/>
        <v>62.643697310985971</v>
      </c>
      <c r="T69" s="27">
        <f t="shared" si="12"/>
        <v>48.191535720694162</v>
      </c>
    </row>
    <row r="70" spans="2:20" ht="13.5" customHeight="1">
      <c r="B70" s="51">
        <v>180</v>
      </c>
      <c r="C70" s="20" t="s">
        <v>103</v>
      </c>
      <c r="D70" s="13">
        <f>SUM(D71:D75)</f>
        <v>457441</v>
      </c>
      <c r="E70" s="13">
        <f t="shared" ref="E70:Q70" si="52">SUM(E71:E75)</f>
        <v>0</v>
      </c>
      <c r="F70" s="13">
        <f t="shared" si="52"/>
        <v>1341189</v>
      </c>
      <c r="G70" s="13">
        <f t="shared" si="52"/>
        <v>-402461</v>
      </c>
      <c r="H70" s="13">
        <f t="shared" si="52"/>
        <v>1743650</v>
      </c>
      <c r="I70" s="13">
        <f>SUM(I71:I75)</f>
        <v>1798630</v>
      </c>
      <c r="J70" s="13">
        <f t="shared" si="52"/>
        <v>1798480</v>
      </c>
      <c r="K70" s="13">
        <f>SUM(K71:K75)</f>
        <v>0</v>
      </c>
      <c r="L70" s="13">
        <f t="shared" si="52"/>
        <v>162984.13</v>
      </c>
      <c r="M70" s="13">
        <f t="shared" si="52"/>
        <v>908327.34</v>
      </c>
      <c r="N70" s="13">
        <f>SUM(N71:N75)</f>
        <v>890152.66</v>
      </c>
      <c r="O70" s="13">
        <f t="shared" si="52"/>
        <v>890302.66</v>
      </c>
      <c r="P70" s="13">
        <f t="shared" si="52"/>
        <v>150</v>
      </c>
      <c r="Q70" s="13">
        <f t="shared" si="52"/>
        <v>322712.33999999997</v>
      </c>
      <c r="R70" s="13">
        <f>SUM(R71:R75)</f>
        <v>585615</v>
      </c>
      <c r="S70" s="14">
        <f t="shared" si="11"/>
        <v>50.505278902184067</v>
      </c>
      <c r="T70" s="14">
        <f t="shared" si="12"/>
        <v>50.501066923158177</v>
      </c>
    </row>
    <row r="71" spans="2:20" ht="13.5" customHeight="1">
      <c r="B71" s="46">
        <v>181</v>
      </c>
      <c r="C71" s="29" t="s">
        <v>104</v>
      </c>
      <c r="D71" s="36">
        <v>6500</v>
      </c>
      <c r="E71" s="23">
        <v>0</v>
      </c>
      <c r="F71" s="23">
        <f t="shared" si="25"/>
        <v>74968</v>
      </c>
      <c r="G71" s="23">
        <v>0</v>
      </c>
      <c r="H71" s="23">
        <v>74968</v>
      </c>
      <c r="I71" s="23">
        <v>81468</v>
      </c>
      <c r="J71" s="36">
        <v>81468</v>
      </c>
      <c r="K71" s="23">
        <v>0</v>
      </c>
      <c r="L71" s="25">
        <v>0</v>
      </c>
      <c r="M71" s="25">
        <v>44655.43</v>
      </c>
      <c r="N71" s="25">
        <f t="shared" ref="N71:N75" si="53">J71-M71</f>
        <v>36812.57</v>
      </c>
      <c r="O71" s="25">
        <f t="shared" ref="O71:O75" si="54">+N71+P71</f>
        <v>36812.57</v>
      </c>
      <c r="P71" s="25">
        <f>+I71-J71</f>
        <v>0</v>
      </c>
      <c r="Q71" s="23">
        <v>26253.48</v>
      </c>
      <c r="R71" s="23">
        <v>18401.95</v>
      </c>
      <c r="S71" s="27">
        <f t="shared" si="11"/>
        <v>54.813460499828146</v>
      </c>
      <c r="T71" s="27">
        <f t="shared" si="12"/>
        <v>54.813460499828146</v>
      </c>
    </row>
    <row r="72" spans="2:20" ht="13.5" customHeight="1">
      <c r="B72" s="46">
        <v>182</v>
      </c>
      <c r="C72" s="29" t="s">
        <v>105</v>
      </c>
      <c r="D72" s="36">
        <v>136056</v>
      </c>
      <c r="E72" s="23">
        <v>0</v>
      </c>
      <c r="F72" s="23">
        <f t="shared" si="25"/>
        <v>595804</v>
      </c>
      <c r="G72" s="23">
        <v>-126130</v>
      </c>
      <c r="H72" s="23">
        <v>721934</v>
      </c>
      <c r="I72" s="23">
        <v>731860</v>
      </c>
      <c r="J72" s="36">
        <v>731710</v>
      </c>
      <c r="K72" s="23">
        <v>0</v>
      </c>
      <c r="L72" s="25">
        <v>46151.44</v>
      </c>
      <c r="M72" s="25">
        <v>122786.38</v>
      </c>
      <c r="N72" s="25">
        <f t="shared" si="53"/>
        <v>608923.62</v>
      </c>
      <c r="O72" s="25">
        <f t="shared" si="54"/>
        <v>609073.62</v>
      </c>
      <c r="P72" s="25">
        <f>+I72-J72</f>
        <v>150</v>
      </c>
      <c r="Q72" s="23">
        <v>47879.25</v>
      </c>
      <c r="R72" s="23">
        <v>74907.13</v>
      </c>
      <c r="S72" s="27">
        <f t="shared" si="11"/>
        <v>16.780743737272964</v>
      </c>
      <c r="T72" s="27">
        <f t="shared" si="12"/>
        <v>16.777304402481349</v>
      </c>
    </row>
    <row r="73" spans="2:20" ht="13.5" customHeight="1">
      <c r="B73" s="46">
        <v>183</v>
      </c>
      <c r="C73" s="29" t="s">
        <v>106</v>
      </c>
      <c r="D73" s="54">
        <v>747</v>
      </c>
      <c r="E73" s="23">
        <v>0</v>
      </c>
      <c r="F73" s="23">
        <f t="shared" si="25"/>
        <v>-747</v>
      </c>
      <c r="G73" s="23">
        <v>-747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5">
        <v>0</v>
      </c>
      <c r="N73" s="25">
        <f t="shared" si="53"/>
        <v>0</v>
      </c>
      <c r="O73" s="25">
        <f t="shared" si="54"/>
        <v>0</v>
      </c>
      <c r="P73" s="25">
        <f>+I73-J73</f>
        <v>0</v>
      </c>
      <c r="Q73" s="23">
        <v>0</v>
      </c>
      <c r="R73" s="23">
        <v>0</v>
      </c>
      <c r="S73" s="27">
        <v>0</v>
      </c>
      <c r="T73" s="27">
        <v>0</v>
      </c>
    </row>
    <row r="74" spans="2:20" ht="13.5" customHeight="1">
      <c r="B74" s="46">
        <v>185</v>
      </c>
      <c r="C74" s="29" t="s">
        <v>107</v>
      </c>
      <c r="D74" s="36">
        <v>76499</v>
      </c>
      <c r="E74" s="23">
        <v>0</v>
      </c>
      <c r="F74" s="23">
        <f t="shared" si="25"/>
        <v>117280</v>
      </c>
      <c r="G74" s="23">
        <v>0</v>
      </c>
      <c r="H74" s="23">
        <v>117280</v>
      </c>
      <c r="I74" s="23">
        <v>193779</v>
      </c>
      <c r="J74" s="36">
        <v>193779</v>
      </c>
      <c r="K74" s="23">
        <v>0</v>
      </c>
      <c r="L74" s="25">
        <v>115933.89</v>
      </c>
      <c r="M74" s="25">
        <v>183946.44</v>
      </c>
      <c r="N74" s="25">
        <f t="shared" si="53"/>
        <v>9832.5599999999977</v>
      </c>
      <c r="O74" s="25">
        <f t="shared" si="54"/>
        <v>9832.5599999999977</v>
      </c>
      <c r="P74" s="25">
        <f>+I74-J74</f>
        <v>0</v>
      </c>
      <c r="Q74" s="23">
        <v>35469.06</v>
      </c>
      <c r="R74" s="23">
        <v>148477.38</v>
      </c>
      <c r="S74" s="27">
        <f t="shared" si="11"/>
        <v>94.92588980230056</v>
      </c>
      <c r="T74" s="27">
        <f t="shared" si="12"/>
        <v>94.92588980230056</v>
      </c>
    </row>
    <row r="75" spans="2:20" ht="13.5" customHeight="1">
      <c r="B75" s="46">
        <v>189</v>
      </c>
      <c r="C75" s="29" t="s">
        <v>108</v>
      </c>
      <c r="D75" s="52">
        <v>237639</v>
      </c>
      <c r="E75" s="23">
        <v>0</v>
      </c>
      <c r="F75" s="23">
        <f t="shared" si="25"/>
        <v>553884</v>
      </c>
      <c r="G75" s="23">
        <v>-275584</v>
      </c>
      <c r="H75" s="23">
        <v>829468</v>
      </c>
      <c r="I75" s="23">
        <v>791523</v>
      </c>
      <c r="J75" s="36">
        <v>791523</v>
      </c>
      <c r="K75" s="23">
        <v>0</v>
      </c>
      <c r="L75" s="25">
        <v>898.8</v>
      </c>
      <c r="M75" s="25">
        <v>556939.09</v>
      </c>
      <c r="N75" s="25">
        <f t="shared" si="53"/>
        <v>234583.91000000003</v>
      </c>
      <c r="O75" s="25">
        <f t="shared" si="54"/>
        <v>234583.91000000003</v>
      </c>
      <c r="P75" s="25">
        <f>+I75-J75</f>
        <v>0</v>
      </c>
      <c r="Q75" s="23">
        <v>213110.55</v>
      </c>
      <c r="R75" s="23">
        <v>343828.54</v>
      </c>
      <c r="S75" s="27">
        <f t="shared" si="11"/>
        <v>70.362969869479457</v>
      </c>
      <c r="T75" s="27">
        <f t="shared" si="12"/>
        <v>70.362969869479457</v>
      </c>
    </row>
    <row r="76" spans="2:20" ht="13.5" customHeight="1">
      <c r="B76" s="45">
        <v>190</v>
      </c>
      <c r="C76" s="42" t="s">
        <v>109</v>
      </c>
      <c r="D76" s="13">
        <f>SUM(D77:D81)</f>
        <v>0</v>
      </c>
      <c r="E76" s="13">
        <f t="shared" ref="E76:R76" si="55">SUM(E77:E81)</f>
        <v>0</v>
      </c>
      <c r="F76" s="13">
        <f t="shared" si="55"/>
        <v>1292003</v>
      </c>
      <c r="G76" s="13">
        <f t="shared" si="55"/>
        <v>866505</v>
      </c>
      <c r="H76" s="13">
        <f t="shared" si="55"/>
        <v>425498</v>
      </c>
      <c r="I76" s="13">
        <f t="shared" si="55"/>
        <v>1292003</v>
      </c>
      <c r="J76" s="13">
        <f t="shared" si="55"/>
        <v>1292003</v>
      </c>
      <c r="K76" s="13">
        <f t="shared" si="55"/>
        <v>0</v>
      </c>
      <c r="L76" s="13">
        <f t="shared" si="55"/>
        <v>3761.05</v>
      </c>
      <c r="M76" s="13">
        <f t="shared" si="55"/>
        <v>1192296.56</v>
      </c>
      <c r="N76" s="13">
        <f t="shared" si="55"/>
        <v>99706.43999999993</v>
      </c>
      <c r="O76" s="13">
        <f t="shared" si="55"/>
        <v>99706.43999999993</v>
      </c>
      <c r="P76" s="13">
        <f t="shared" si="55"/>
        <v>0</v>
      </c>
      <c r="Q76" s="13">
        <f t="shared" si="55"/>
        <v>1182321.6200000001</v>
      </c>
      <c r="R76" s="13">
        <f t="shared" si="55"/>
        <v>9974.94</v>
      </c>
      <c r="S76" s="14">
        <f>+M76/J76*100</f>
        <v>92.282801200926016</v>
      </c>
      <c r="T76" s="14">
        <f t="shared" si="12"/>
        <v>92.282801200926016</v>
      </c>
    </row>
    <row r="77" spans="2:20" ht="13.5" customHeight="1">
      <c r="B77" s="53">
        <v>191</v>
      </c>
      <c r="C77" s="22" t="s">
        <v>67</v>
      </c>
      <c r="D77" s="25">
        <v>0</v>
      </c>
      <c r="E77" s="25">
        <v>0</v>
      </c>
      <c r="F77" s="23">
        <f t="shared" si="25"/>
        <v>276466</v>
      </c>
      <c r="G77" s="25">
        <v>163525</v>
      </c>
      <c r="H77" s="25">
        <v>112941</v>
      </c>
      <c r="I77" s="25">
        <v>276466</v>
      </c>
      <c r="J77" s="25">
        <v>276466</v>
      </c>
      <c r="K77" s="25">
        <v>0</v>
      </c>
      <c r="L77" s="25">
        <v>0</v>
      </c>
      <c r="M77" s="25">
        <v>180878.07</v>
      </c>
      <c r="N77" s="25">
        <f t="shared" ref="N77:N81" si="56">J77-M77</f>
        <v>95587.93</v>
      </c>
      <c r="O77" s="25">
        <f>N77+P77</f>
        <v>95587.93</v>
      </c>
      <c r="P77" s="25">
        <f t="shared" ref="P77:P81" si="57">+I77-J77</f>
        <v>0</v>
      </c>
      <c r="Q77" s="23">
        <v>177852.81</v>
      </c>
      <c r="R77" s="25">
        <v>3025.26</v>
      </c>
      <c r="S77" s="27">
        <f t="shared" si="11"/>
        <v>65.425068543690728</v>
      </c>
      <c r="T77" s="27">
        <f t="shared" si="12"/>
        <v>65.425068543690728</v>
      </c>
    </row>
    <row r="78" spans="2:20" ht="13.5" customHeight="1">
      <c r="B78" s="53">
        <v>192</v>
      </c>
      <c r="C78" s="22" t="s">
        <v>74</v>
      </c>
      <c r="D78" s="25">
        <v>0</v>
      </c>
      <c r="E78" s="25">
        <v>0</v>
      </c>
      <c r="F78" s="23">
        <f t="shared" si="25"/>
        <v>17766</v>
      </c>
      <c r="G78" s="25">
        <v>17766</v>
      </c>
      <c r="H78" s="25">
        <v>0</v>
      </c>
      <c r="I78" s="25">
        <v>17766</v>
      </c>
      <c r="J78" s="25">
        <v>17766</v>
      </c>
      <c r="K78" s="25">
        <v>0</v>
      </c>
      <c r="L78" s="25">
        <v>0</v>
      </c>
      <c r="M78" s="25">
        <v>17765.05</v>
      </c>
      <c r="N78" s="25">
        <f t="shared" si="56"/>
        <v>0.9500000000007276</v>
      </c>
      <c r="O78" s="25">
        <f t="shared" ref="O78:O80" si="58">N78+P78</f>
        <v>0.9500000000007276</v>
      </c>
      <c r="P78" s="25">
        <f t="shared" si="57"/>
        <v>0</v>
      </c>
      <c r="Q78" s="23">
        <v>17765.05</v>
      </c>
      <c r="R78" s="25">
        <v>0</v>
      </c>
      <c r="S78" s="27">
        <f>+M78/J78*100</f>
        <v>99.994652707418666</v>
      </c>
      <c r="T78" s="27">
        <f t="shared" si="12"/>
        <v>99.994652707418666</v>
      </c>
    </row>
    <row r="79" spans="2:20" ht="13.5" customHeight="1">
      <c r="B79" s="53">
        <v>196</v>
      </c>
      <c r="C79" s="22" t="s">
        <v>90</v>
      </c>
      <c r="D79" s="25">
        <v>0</v>
      </c>
      <c r="E79" s="25">
        <v>0</v>
      </c>
      <c r="F79" s="23">
        <f t="shared" si="25"/>
        <v>398</v>
      </c>
      <c r="G79" s="25">
        <v>398</v>
      </c>
      <c r="H79" s="25">
        <v>0</v>
      </c>
      <c r="I79" s="25">
        <v>398</v>
      </c>
      <c r="J79" s="25">
        <v>398</v>
      </c>
      <c r="K79" s="25">
        <v>0</v>
      </c>
      <c r="L79" s="25">
        <v>0</v>
      </c>
      <c r="M79" s="25">
        <v>361.35</v>
      </c>
      <c r="N79" s="25">
        <f t="shared" si="56"/>
        <v>36.649999999999977</v>
      </c>
      <c r="O79" s="25">
        <f t="shared" si="58"/>
        <v>36.649999999999977</v>
      </c>
      <c r="P79" s="25">
        <f t="shared" si="57"/>
        <v>0</v>
      </c>
      <c r="Q79" s="23">
        <v>361.35</v>
      </c>
      <c r="R79" s="25">
        <v>0</v>
      </c>
      <c r="S79" s="27">
        <f t="shared" ref="S79:S80" si="59">+M79/J79*100</f>
        <v>90.791457286432163</v>
      </c>
      <c r="T79" s="27">
        <f t="shared" si="12"/>
        <v>90.791457286432163</v>
      </c>
    </row>
    <row r="80" spans="2:20" ht="13.5" customHeight="1">
      <c r="B80" s="53">
        <v>197</v>
      </c>
      <c r="C80" s="22" t="s">
        <v>94</v>
      </c>
      <c r="D80" s="25">
        <v>0</v>
      </c>
      <c r="E80" s="25">
        <v>0</v>
      </c>
      <c r="F80" s="23">
        <f t="shared" si="25"/>
        <v>975625</v>
      </c>
      <c r="G80" s="25">
        <v>667144</v>
      </c>
      <c r="H80" s="25">
        <v>308481</v>
      </c>
      <c r="I80" s="25">
        <v>975625</v>
      </c>
      <c r="J80" s="25">
        <v>975625</v>
      </c>
      <c r="K80" s="25">
        <v>0</v>
      </c>
      <c r="L80" s="25">
        <v>0</v>
      </c>
      <c r="M80" s="25">
        <v>975624.56</v>
      </c>
      <c r="N80" s="25">
        <f t="shared" si="56"/>
        <v>0.43999999994412065</v>
      </c>
      <c r="O80" s="25">
        <f t="shared" si="58"/>
        <v>0.43999999994412065</v>
      </c>
      <c r="P80" s="25">
        <f t="shared" si="57"/>
        <v>0</v>
      </c>
      <c r="Q80" s="23">
        <v>975624.56</v>
      </c>
      <c r="R80" s="25">
        <v>0</v>
      </c>
      <c r="S80" s="27">
        <f t="shared" si="59"/>
        <v>99.99995490070468</v>
      </c>
      <c r="T80" s="27">
        <f t="shared" si="12"/>
        <v>99.99995490070468</v>
      </c>
    </row>
    <row r="81" spans="2:20" ht="13.5" customHeight="1">
      <c r="B81" s="53">
        <v>199</v>
      </c>
      <c r="C81" s="22" t="s">
        <v>103</v>
      </c>
      <c r="D81" s="25">
        <v>0</v>
      </c>
      <c r="E81" s="25">
        <v>0</v>
      </c>
      <c r="F81" s="23">
        <f t="shared" si="25"/>
        <v>21748</v>
      </c>
      <c r="G81" s="25">
        <v>17672</v>
      </c>
      <c r="H81" s="25">
        <v>4076</v>
      </c>
      <c r="I81" s="25">
        <v>21748</v>
      </c>
      <c r="J81" s="25">
        <v>21748</v>
      </c>
      <c r="K81" s="25">
        <v>0</v>
      </c>
      <c r="L81" s="25">
        <v>3761.05</v>
      </c>
      <c r="M81" s="25">
        <v>17667.53</v>
      </c>
      <c r="N81" s="25">
        <f t="shared" si="56"/>
        <v>4080.4700000000012</v>
      </c>
      <c r="O81" s="25">
        <f t="shared" ref="O81" si="60">+N81+P81</f>
        <v>4080.4700000000012</v>
      </c>
      <c r="P81" s="25">
        <f t="shared" si="57"/>
        <v>0</v>
      </c>
      <c r="Q81" s="23">
        <v>10717.85</v>
      </c>
      <c r="R81" s="25">
        <v>6949.68</v>
      </c>
      <c r="S81" s="27">
        <f t="shared" si="11"/>
        <v>81.237493102814057</v>
      </c>
      <c r="T81" s="27">
        <f t="shared" si="12"/>
        <v>81.237493102814057</v>
      </c>
    </row>
    <row r="82" spans="2:20" s="4" customFormat="1" ht="13.5" customHeight="1">
      <c r="B82" s="45">
        <v>2</v>
      </c>
      <c r="C82" s="42" t="s">
        <v>110</v>
      </c>
      <c r="D82" s="13">
        <f t="shared" ref="D82:E82" si="61">+D83+D86+D92+D97+D101+D107+D115+D121+D128</f>
        <v>754451</v>
      </c>
      <c r="E82" s="13">
        <f t="shared" si="61"/>
        <v>0</v>
      </c>
      <c r="F82" s="13">
        <f>+F83+F86+F92+F97+F101+F107+F115+F121+F128+F129</f>
        <v>2606344</v>
      </c>
      <c r="G82" s="13">
        <f>+G83+G86+G92+G97+G101+G107+G115+G121+G128+G129</f>
        <v>159441</v>
      </c>
      <c r="H82" s="13">
        <f t="shared" ref="H82:R82" si="62">+H83+H86+H92+H97+H101+H107+H115+H121+H128+H129</f>
        <v>2446903</v>
      </c>
      <c r="I82" s="13">
        <f>+I83+I86+I92+I97+I101+I107+I115+I121+I128+I129</f>
        <v>3360795</v>
      </c>
      <c r="J82" s="13">
        <f>+J83+J86+J92+J97+J101+J107+J115+J121+J128+J129</f>
        <v>3359915</v>
      </c>
      <c r="K82" s="13">
        <f t="shared" si="62"/>
        <v>0</v>
      </c>
      <c r="L82" s="13">
        <f t="shared" si="62"/>
        <v>276462.95</v>
      </c>
      <c r="M82" s="13">
        <f t="shared" si="62"/>
        <v>1604746.8100000003</v>
      </c>
      <c r="N82" s="13">
        <f t="shared" si="62"/>
        <v>1755168.19</v>
      </c>
      <c r="O82" s="13">
        <f t="shared" si="62"/>
        <v>1756048.19</v>
      </c>
      <c r="P82" s="13">
        <f t="shared" si="62"/>
        <v>880</v>
      </c>
      <c r="Q82" s="13">
        <f t="shared" si="62"/>
        <v>933785.00999999989</v>
      </c>
      <c r="R82" s="13">
        <f t="shared" si="62"/>
        <v>670961.79999999993</v>
      </c>
      <c r="S82" s="14">
        <f>+M82/J82*100</f>
        <v>47.761529979181027</v>
      </c>
      <c r="T82" s="14">
        <f t="shared" si="12"/>
        <v>47.74902396605566</v>
      </c>
    </row>
    <row r="83" spans="2:20" ht="13.5" customHeight="1">
      <c r="B83" s="45">
        <v>200</v>
      </c>
      <c r="C83" s="42" t="s">
        <v>111</v>
      </c>
      <c r="D83" s="13">
        <f>SUM(D84:D85)</f>
        <v>64001</v>
      </c>
      <c r="E83" s="13">
        <f t="shared" ref="E83:R83" si="63">SUM(E84:E85)</f>
        <v>0</v>
      </c>
      <c r="F83" s="13">
        <f t="shared" si="63"/>
        <v>683610</v>
      </c>
      <c r="G83" s="13">
        <f t="shared" si="63"/>
        <v>41069</v>
      </c>
      <c r="H83" s="13">
        <f t="shared" si="63"/>
        <v>642541</v>
      </c>
      <c r="I83" s="13">
        <f>SUM(I84:I85)</f>
        <v>747611</v>
      </c>
      <c r="J83" s="13">
        <f t="shared" si="63"/>
        <v>747346</v>
      </c>
      <c r="K83" s="13">
        <f t="shared" si="63"/>
        <v>0</v>
      </c>
      <c r="L83" s="13">
        <f>SUM(L84:L85)</f>
        <v>47413.810000000005</v>
      </c>
      <c r="M83" s="13">
        <f>SUM(M84:M85)</f>
        <v>283856.26</v>
      </c>
      <c r="N83" s="13">
        <f t="shared" si="63"/>
        <v>463489.74</v>
      </c>
      <c r="O83" s="13">
        <f t="shared" si="63"/>
        <v>463754.74</v>
      </c>
      <c r="P83" s="13">
        <f t="shared" si="63"/>
        <v>265</v>
      </c>
      <c r="Q83" s="13">
        <f>SUM(Q84:Q85)</f>
        <v>233181.46000000002</v>
      </c>
      <c r="R83" s="13">
        <f t="shared" si="63"/>
        <v>50674.8</v>
      </c>
      <c r="S83" s="14">
        <f t="shared" si="11"/>
        <v>37.981906640297801</v>
      </c>
      <c r="T83" s="14">
        <f t="shared" si="12"/>
        <v>37.968443481971242</v>
      </c>
    </row>
    <row r="84" spans="2:20" ht="13.5" customHeight="1">
      <c r="B84" s="46">
        <v>201</v>
      </c>
      <c r="C84" s="29" t="s">
        <v>112</v>
      </c>
      <c r="D84" s="36">
        <v>57483</v>
      </c>
      <c r="E84" s="23">
        <v>0</v>
      </c>
      <c r="F84" s="23">
        <f t="shared" ref="F84:F130" si="64">+G84+H84</f>
        <v>575925</v>
      </c>
      <c r="G84" s="36">
        <v>30643</v>
      </c>
      <c r="H84" s="23">
        <v>545282</v>
      </c>
      <c r="I84" s="23">
        <v>633408</v>
      </c>
      <c r="J84" s="36">
        <v>633228</v>
      </c>
      <c r="K84" s="23">
        <v>0</v>
      </c>
      <c r="L84" s="23">
        <v>42575.8</v>
      </c>
      <c r="M84" s="23">
        <v>254145.95</v>
      </c>
      <c r="N84" s="25">
        <f t="shared" ref="N84:N85" si="65">J84-M84</f>
        <v>379082.05</v>
      </c>
      <c r="O84" s="25">
        <f t="shared" ref="O84:O85" si="66">+N84+P84</f>
        <v>379262.05</v>
      </c>
      <c r="P84" s="25">
        <f>+I84-J84</f>
        <v>180</v>
      </c>
      <c r="Q84" s="23">
        <v>209173.38</v>
      </c>
      <c r="R84" s="55">
        <v>44972.57</v>
      </c>
      <c r="S84" s="27">
        <f t="shared" si="11"/>
        <v>40.134982976116028</v>
      </c>
      <c r="T84" s="27">
        <f t="shared" si="12"/>
        <v>40.123577536122056</v>
      </c>
    </row>
    <row r="85" spans="2:20" ht="13.5" customHeight="1">
      <c r="B85" s="46">
        <v>203</v>
      </c>
      <c r="C85" s="29" t="s">
        <v>113</v>
      </c>
      <c r="D85" s="52">
        <v>6518</v>
      </c>
      <c r="E85" s="23">
        <v>0</v>
      </c>
      <c r="F85" s="23">
        <f t="shared" si="64"/>
        <v>107685</v>
      </c>
      <c r="G85" s="52">
        <v>10426</v>
      </c>
      <c r="H85" s="23">
        <v>97259</v>
      </c>
      <c r="I85" s="23">
        <v>114203</v>
      </c>
      <c r="J85" s="36">
        <v>114118</v>
      </c>
      <c r="K85" s="23">
        <v>0</v>
      </c>
      <c r="L85" s="23">
        <v>4838.01</v>
      </c>
      <c r="M85" s="23">
        <v>29710.31</v>
      </c>
      <c r="N85" s="25">
        <f t="shared" si="65"/>
        <v>84407.69</v>
      </c>
      <c r="O85" s="25">
        <f t="shared" si="66"/>
        <v>84492.69</v>
      </c>
      <c r="P85" s="25">
        <f>+I85-J85</f>
        <v>85</v>
      </c>
      <c r="Q85" s="23">
        <v>24008.080000000002</v>
      </c>
      <c r="R85" s="56">
        <v>5702.23</v>
      </c>
      <c r="S85" s="27">
        <f t="shared" si="11"/>
        <v>26.034727212183885</v>
      </c>
      <c r="T85" s="27">
        <f t="shared" si="12"/>
        <v>26.015349859460784</v>
      </c>
    </row>
    <row r="86" spans="2:20" ht="13.5" customHeight="1">
      <c r="B86" s="51">
        <v>210</v>
      </c>
      <c r="C86" s="20" t="s">
        <v>114</v>
      </c>
      <c r="D86" s="13">
        <f>SUM(D87:D91)</f>
        <v>25811</v>
      </c>
      <c r="E86" s="13">
        <f t="shared" ref="E86:P86" si="67">SUM(E87:E91)</f>
        <v>0</v>
      </c>
      <c r="F86" s="13">
        <f>SUM(F87:F91)</f>
        <v>209265</v>
      </c>
      <c r="G86" s="13">
        <f>SUM(G87:G91)</f>
        <v>13610</v>
      </c>
      <c r="H86" s="13">
        <f>SUM(H87:H91)</f>
        <v>195655</v>
      </c>
      <c r="I86" s="13">
        <f>SUM(I87:I91)</f>
        <v>235076</v>
      </c>
      <c r="J86" s="13">
        <f>SUM(J87:J91)</f>
        <v>235076</v>
      </c>
      <c r="K86" s="13">
        <f t="shared" si="67"/>
        <v>0</v>
      </c>
      <c r="L86" s="13">
        <f>SUM(L87:L91)</f>
        <v>15561.07</v>
      </c>
      <c r="M86" s="32">
        <f>SUM(M87:M91)</f>
        <v>93706.92</v>
      </c>
      <c r="N86" s="13">
        <f>SUM(N87:N91)</f>
        <v>141369.08000000002</v>
      </c>
      <c r="O86" s="13">
        <f t="shared" si="67"/>
        <v>141369.08000000002</v>
      </c>
      <c r="P86" s="13">
        <f t="shared" si="67"/>
        <v>0</v>
      </c>
      <c r="Q86" s="13">
        <f>SUM(Q87:Q91)</f>
        <v>47104.19</v>
      </c>
      <c r="R86" s="13">
        <f>SUM(R87:R91)</f>
        <v>46602.729999999996</v>
      </c>
      <c r="S86" s="14">
        <f t="shared" si="11"/>
        <v>39.862393438717689</v>
      </c>
      <c r="T86" s="14">
        <f t="shared" si="12"/>
        <v>39.862393438717689</v>
      </c>
    </row>
    <row r="87" spans="2:20" ht="13.5" customHeight="1">
      <c r="B87" s="46">
        <v>211</v>
      </c>
      <c r="C87" s="29" t="s">
        <v>115</v>
      </c>
      <c r="D87" s="36">
        <v>2302</v>
      </c>
      <c r="E87" s="23">
        <v>0</v>
      </c>
      <c r="F87" s="23">
        <f t="shared" si="64"/>
        <v>13510</v>
      </c>
      <c r="G87" s="23">
        <v>11884</v>
      </c>
      <c r="H87" s="23">
        <v>1626</v>
      </c>
      <c r="I87" s="36">
        <v>15812</v>
      </c>
      <c r="J87" s="36">
        <v>15812</v>
      </c>
      <c r="K87" s="23">
        <v>0</v>
      </c>
      <c r="L87" s="23">
        <v>5506.22</v>
      </c>
      <c r="M87" s="23">
        <v>8354.75</v>
      </c>
      <c r="N87" s="25">
        <f t="shared" ref="N87:N91" si="68">J87-M87</f>
        <v>7457.25</v>
      </c>
      <c r="O87" s="25">
        <f t="shared" ref="O87:O91" si="69">+N87+P87</f>
        <v>7457.25</v>
      </c>
      <c r="P87" s="25">
        <f>+I87-J87</f>
        <v>0</v>
      </c>
      <c r="Q87" s="23">
        <v>789.85</v>
      </c>
      <c r="R87" s="25">
        <v>7564.9</v>
      </c>
      <c r="S87" s="27">
        <f t="shared" si="11"/>
        <v>52.838034404249932</v>
      </c>
      <c r="T87" s="27">
        <f t="shared" si="12"/>
        <v>52.838034404249932</v>
      </c>
    </row>
    <row r="88" spans="2:20" ht="13.5" customHeight="1">
      <c r="B88" s="46">
        <v>212</v>
      </c>
      <c r="C88" s="29" t="s">
        <v>116</v>
      </c>
      <c r="D88" s="36">
        <v>5271</v>
      </c>
      <c r="E88" s="23">
        <v>0</v>
      </c>
      <c r="F88" s="23">
        <f t="shared" si="64"/>
        <v>39062</v>
      </c>
      <c r="G88" s="23">
        <v>-2924</v>
      </c>
      <c r="H88" s="23">
        <v>41986</v>
      </c>
      <c r="I88" s="36">
        <v>44333</v>
      </c>
      <c r="J88" s="36">
        <v>44333</v>
      </c>
      <c r="K88" s="23">
        <v>0</v>
      </c>
      <c r="L88" s="23">
        <v>1880.74</v>
      </c>
      <c r="M88" s="23">
        <v>23495.07</v>
      </c>
      <c r="N88" s="25">
        <f t="shared" si="68"/>
        <v>20837.93</v>
      </c>
      <c r="O88" s="25">
        <f t="shared" si="69"/>
        <v>20837.93</v>
      </c>
      <c r="P88" s="25">
        <f>+I88-J88</f>
        <v>0</v>
      </c>
      <c r="Q88" s="23">
        <v>17391.830000000002</v>
      </c>
      <c r="R88" s="25">
        <v>6103.24</v>
      </c>
      <c r="S88" s="27">
        <f t="shared" si="11"/>
        <v>52.996796968398264</v>
      </c>
      <c r="T88" s="27">
        <f t="shared" si="12"/>
        <v>52.996796968398264</v>
      </c>
    </row>
    <row r="89" spans="2:20" ht="13.5" customHeight="1">
      <c r="B89" s="46">
        <v>213</v>
      </c>
      <c r="C89" s="29" t="s">
        <v>117</v>
      </c>
      <c r="D89" s="36">
        <v>286</v>
      </c>
      <c r="E89" s="23">
        <v>0</v>
      </c>
      <c r="F89" s="23">
        <f t="shared" si="64"/>
        <v>1952</v>
      </c>
      <c r="G89" s="23">
        <v>1952</v>
      </c>
      <c r="H89" s="23">
        <v>0</v>
      </c>
      <c r="I89" s="36">
        <v>2238</v>
      </c>
      <c r="J89" s="36">
        <v>2238</v>
      </c>
      <c r="K89" s="23">
        <v>0</v>
      </c>
      <c r="L89" s="23">
        <v>0</v>
      </c>
      <c r="M89" s="23">
        <v>1410.61</v>
      </c>
      <c r="N89" s="25">
        <f t="shared" si="68"/>
        <v>827.3900000000001</v>
      </c>
      <c r="O89" s="25">
        <f t="shared" si="69"/>
        <v>827.3900000000001</v>
      </c>
      <c r="P89" s="25">
        <f>+I89-J89</f>
        <v>0</v>
      </c>
      <c r="Q89" s="23">
        <v>822.54</v>
      </c>
      <c r="R89" s="25">
        <v>588.07000000000005</v>
      </c>
      <c r="S89" s="27">
        <f t="shared" si="11"/>
        <v>63.029937444146555</v>
      </c>
      <c r="T89" s="27">
        <f t="shared" si="12"/>
        <v>63.029937444146555</v>
      </c>
    </row>
    <row r="90" spans="2:20" ht="13.5" customHeight="1">
      <c r="B90" s="46">
        <v>214</v>
      </c>
      <c r="C90" s="29" t="s">
        <v>118</v>
      </c>
      <c r="D90" s="36">
        <v>17902</v>
      </c>
      <c r="E90" s="23">
        <v>0</v>
      </c>
      <c r="F90" s="23">
        <f t="shared" si="64"/>
        <v>154743</v>
      </c>
      <c r="G90" s="23">
        <v>2700</v>
      </c>
      <c r="H90" s="23">
        <v>152043</v>
      </c>
      <c r="I90" s="36">
        <v>172645</v>
      </c>
      <c r="J90" s="36">
        <v>172645</v>
      </c>
      <c r="K90" s="23">
        <v>0</v>
      </c>
      <c r="L90" s="23">
        <v>8174.11</v>
      </c>
      <c r="M90" s="23">
        <v>60446.49</v>
      </c>
      <c r="N90" s="25">
        <f>J90-M90</f>
        <v>112198.51000000001</v>
      </c>
      <c r="O90" s="25">
        <f t="shared" si="69"/>
        <v>112198.51000000001</v>
      </c>
      <c r="P90" s="25">
        <f>+I90-J90</f>
        <v>0</v>
      </c>
      <c r="Q90" s="23">
        <v>28099.97</v>
      </c>
      <c r="R90" s="25">
        <v>32346.52</v>
      </c>
      <c r="S90" s="27">
        <f t="shared" si="11"/>
        <v>35.012013090445713</v>
      </c>
      <c r="T90" s="27">
        <f t="shared" si="12"/>
        <v>35.012013090445713</v>
      </c>
    </row>
    <row r="91" spans="2:20" ht="13.5" customHeight="1">
      <c r="B91" s="46">
        <v>219</v>
      </c>
      <c r="C91" s="29" t="s">
        <v>119</v>
      </c>
      <c r="D91" s="52">
        <v>50</v>
      </c>
      <c r="E91" s="23">
        <v>0</v>
      </c>
      <c r="F91" s="23">
        <f t="shared" si="64"/>
        <v>-2</v>
      </c>
      <c r="G91" s="23">
        <v>-2</v>
      </c>
      <c r="H91" s="23">
        <v>0</v>
      </c>
      <c r="I91" s="36">
        <v>48</v>
      </c>
      <c r="J91" s="57">
        <v>48</v>
      </c>
      <c r="K91" s="23">
        <v>0</v>
      </c>
      <c r="L91" s="23">
        <v>0</v>
      </c>
      <c r="M91" s="23">
        <v>0</v>
      </c>
      <c r="N91" s="25">
        <f t="shared" si="68"/>
        <v>48</v>
      </c>
      <c r="O91" s="25">
        <f t="shared" si="69"/>
        <v>48</v>
      </c>
      <c r="P91" s="25">
        <f>+I91-J91</f>
        <v>0</v>
      </c>
      <c r="Q91" s="23">
        <v>0</v>
      </c>
      <c r="R91" s="25">
        <v>0</v>
      </c>
      <c r="S91" s="27">
        <f t="shared" ref="S91:S154" si="70">+M91/J91*100</f>
        <v>0</v>
      </c>
      <c r="T91" s="27">
        <f t="shared" ref="T91:T154" si="71">+M91/I91*100</f>
        <v>0</v>
      </c>
    </row>
    <row r="92" spans="2:20" ht="13.5" customHeight="1">
      <c r="B92" s="51">
        <v>220</v>
      </c>
      <c r="C92" s="20" t="s">
        <v>120</v>
      </c>
      <c r="D92" s="13">
        <f t="shared" ref="D92:R92" si="72">SUM(D93:D96)</f>
        <v>215650</v>
      </c>
      <c r="E92" s="13">
        <f t="shared" si="72"/>
        <v>0</v>
      </c>
      <c r="F92" s="13">
        <f t="shared" ref="F92" si="73">SUM(F93:F96)</f>
        <v>567482</v>
      </c>
      <c r="G92" s="13">
        <f t="shared" si="72"/>
        <v>23758</v>
      </c>
      <c r="H92" s="13">
        <f t="shared" si="72"/>
        <v>543724</v>
      </c>
      <c r="I92" s="13">
        <f t="shared" si="72"/>
        <v>783132</v>
      </c>
      <c r="J92" s="13">
        <f t="shared" si="72"/>
        <v>783132</v>
      </c>
      <c r="K92" s="13">
        <f t="shared" si="72"/>
        <v>0</v>
      </c>
      <c r="L92" s="13">
        <f t="shared" si="72"/>
        <v>62831.58</v>
      </c>
      <c r="M92" s="13">
        <f t="shared" ref="M92" si="74">SUM(M93:M96)</f>
        <v>298094.13000000006</v>
      </c>
      <c r="N92" s="13">
        <f t="shared" si="72"/>
        <v>485037.87</v>
      </c>
      <c r="O92" s="13">
        <f t="shared" si="72"/>
        <v>485037.87</v>
      </c>
      <c r="P92" s="13">
        <f t="shared" si="72"/>
        <v>0</v>
      </c>
      <c r="Q92" s="13">
        <f t="shared" si="72"/>
        <v>232671.80999999997</v>
      </c>
      <c r="R92" s="13">
        <f t="shared" si="72"/>
        <v>65422.319999999992</v>
      </c>
      <c r="S92" s="14">
        <f t="shared" si="70"/>
        <v>38.064353135869823</v>
      </c>
      <c r="T92" s="14">
        <f t="shared" si="71"/>
        <v>38.064353135869823</v>
      </c>
    </row>
    <row r="93" spans="2:20" ht="13.5" customHeight="1">
      <c r="B93" s="46">
        <v>221</v>
      </c>
      <c r="C93" s="29" t="s">
        <v>121</v>
      </c>
      <c r="D93" s="36">
        <v>115000</v>
      </c>
      <c r="E93" s="23">
        <v>0</v>
      </c>
      <c r="F93" s="23">
        <f t="shared" si="64"/>
        <v>407818</v>
      </c>
      <c r="G93" s="23">
        <v>30000</v>
      </c>
      <c r="H93" s="23">
        <v>377818</v>
      </c>
      <c r="I93" s="36">
        <v>522818</v>
      </c>
      <c r="J93" s="36">
        <v>522818</v>
      </c>
      <c r="K93" s="23">
        <v>0</v>
      </c>
      <c r="L93" s="23">
        <v>44373.86</v>
      </c>
      <c r="M93" s="25">
        <v>202373.12</v>
      </c>
      <c r="N93" s="25">
        <f t="shared" ref="N93:N96" si="75">J93-M93</f>
        <v>320444.88</v>
      </c>
      <c r="O93" s="25">
        <f>+N93+P93</f>
        <v>320444.88</v>
      </c>
      <c r="P93" s="25">
        <f>+I93-J93</f>
        <v>0</v>
      </c>
      <c r="Q93" s="23">
        <v>155985.26999999999</v>
      </c>
      <c r="R93" s="25">
        <v>46387.85</v>
      </c>
      <c r="S93" s="27">
        <f t="shared" si="70"/>
        <v>38.708139352508901</v>
      </c>
      <c r="T93" s="27">
        <f t="shared" si="71"/>
        <v>38.708139352508901</v>
      </c>
    </row>
    <row r="94" spans="2:20" ht="13.5" customHeight="1">
      <c r="B94" s="46">
        <v>222</v>
      </c>
      <c r="C94" s="29" t="s">
        <v>122</v>
      </c>
      <c r="D94" s="36">
        <v>50</v>
      </c>
      <c r="E94" s="23">
        <v>0</v>
      </c>
      <c r="F94" s="23">
        <f t="shared" si="64"/>
        <v>0</v>
      </c>
      <c r="G94" s="23">
        <v>0</v>
      </c>
      <c r="H94" s="23">
        <v>0</v>
      </c>
      <c r="I94" s="36">
        <v>50</v>
      </c>
      <c r="J94" s="36">
        <v>50</v>
      </c>
      <c r="K94" s="23">
        <v>0</v>
      </c>
      <c r="L94" s="25">
        <v>6.42</v>
      </c>
      <c r="M94" s="25">
        <v>6.42</v>
      </c>
      <c r="N94" s="25">
        <f t="shared" si="75"/>
        <v>43.58</v>
      </c>
      <c r="O94" s="25">
        <f t="shared" ref="O94:O96" si="76">+N94+P94</f>
        <v>43.58</v>
      </c>
      <c r="P94" s="25">
        <f>+I94-J94</f>
        <v>0</v>
      </c>
      <c r="Q94" s="23">
        <v>0</v>
      </c>
      <c r="R94" s="25">
        <v>6.42</v>
      </c>
      <c r="S94" s="27">
        <f t="shared" si="70"/>
        <v>12.839999999999998</v>
      </c>
      <c r="T94" s="27">
        <f t="shared" si="71"/>
        <v>12.839999999999998</v>
      </c>
    </row>
    <row r="95" spans="2:20" ht="13.5" customHeight="1">
      <c r="B95" s="46">
        <v>223</v>
      </c>
      <c r="C95" s="29" t="s">
        <v>123</v>
      </c>
      <c r="D95" s="36">
        <v>78500</v>
      </c>
      <c r="E95" s="23">
        <v>0</v>
      </c>
      <c r="F95" s="23">
        <f t="shared" si="64"/>
        <v>165768</v>
      </c>
      <c r="G95" s="23">
        <v>0</v>
      </c>
      <c r="H95" s="23">
        <v>165768</v>
      </c>
      <c r="I95" s="36">
        <v>244268</v>
      </c>
      <c r="J95" s="36">
        <v>244268</v>
      </c>
      <c r="K95" s="23">
        <v>0</v>
      </c>
      <c r="L95" s="23">
        <v>16491.05</v>
      </c>
      <c r="M95" s="25">
        <v>88961</v>
      </c>
      <c r="N95" s="25">
        <f t="shared" si="75"/>
        <v>155307</v>
      </c>
      <c r="O95" s="25">
        <f t="shared" si="76"/>
        <v>155307</v>
      </c>
      <c r="P95" s="25">
        <f>+I95-J95</f>
        <v>0</v>
      </c>
      <c r="Q95" s="23">
        <v>71489.95</v>
      </c>
      <c r="R95" s="25">
        <v>17471.05</v>
      </c>
      <c r="S95" s="27">
        <f t="shared" si="70"/>
        <v>36.419424566459789</v>
      </c>
      <c r="T95" s="27">
        <f t="shared" si="71"/>
        <v>36.419424566459789</v>
      </c>
    </row>
    <row r="96" spans="2:20" ht="13.5" customHeight="1">
      <c r="B96" s="46">
        <v>224</v>
      </c>
      <c r="C96" s="29" t="s">
        <v>124</v>
      </c>
      <c r="D96" s="52">
        <v>22100</v>
      </c>
      <c r="E96" s="23">
        <v>0</v>
      </c>
      <c r="F96" s="23">
        <f t="shared" si="64"/>
        <v>-6104</v>
      </c>
      <c r="G96" s="23">
        <v>-6242</v>
      </c>
      <c r="H96" s="23">
        <v>138</v>
      </c>
      <c r="I96" s="36">
        <v>15996</v>
      </c>
      <c r="J96" s="36">
        <v>15996</v>
      </c>
      <c r="K96" s="23">
        <v>0</v>
      </c>
      <c r="L96" s="23">
        <v>1960.25</v>
      </c>
      <c r="M96" s="25">
        <v>6753.59</v>
      </c>
      <c r="N96" s="25">
        <f t="shared" si="75"/>
        <v>9242.41</v>
      </c>
      <c r="O96" s="25">
        <f t="shared" si="76"/>
        <v>9242.41</v>
      </c>
      <c r="P96" s="25">
        <f>+I96-J96</f>
        <v>0</v>
      </c>
      <c r="Q96" s="23">
        <v>5196.59</v>
      </c>
      <c r="R96" s="25">
        <v>1557</v>
      </c>
      <c r="S96" s="27">
        <f t="shared" si="70"/>
        <v>42.220492623155792</v>
      </c>
      <c r="T96" s="27">
        <f t="shared" si="71"/>
        <v>42.220492623155792</v>
      </c>
    </row>
    <row r="97" spans="2:20" ht="13.5" customHeight="1">
      <c r="B97" s="45">
        <v>230</v>
      </c>
      <c r="C97" s="42" t="s">
        <v>125</v>
      </c>
      <c r="D97" s="13">
        <f>SUM(D98:D100)</f>
        <v>111712</v>
      </c>
      <c r="E97" s="13">
        <f t="shared" ref="E97:P97" si="77">SUM(E98:E100)</f>
        <v>0</v>
      </c>
      <c r="F97" s="13">
        <f>SUM(F98:F100)</f>
        <v>277334</v>
      </c>
      <c r="G97" s="13">
        <f t="shared" si="77"/>
        <v>89640</v>
      </c>
      <c r="H97" s="13">
        <f>SUM(H98:H100)</f>
        <v>187694</v>
      </c>
      <c r="I97" s="13">
        <f>SUM(I98:I100)</f>
        <v>389046</v>
      </c>
      <c r="J97" s="13">
        <f t="shared" si="77"/>
        <v>388561</v>
      </c>
      <c r="K97" s="13">
        <f t="shared" si="77"/>
        <v>0</v>
      </c>
      <c r="L97" s="13">
        <f>SUM(L98:L100)</f>
        <v>56339.06</v>
      </c>
      <c r="M97" s="13">
        <f>SUM(M98:M100)</f>
        <v>256062.38</v>
      </c>
      <c r="N97" s="13">
        <f>SUM(N98:N100)</f>
        <v>132498.62</v>
      </c>
      <c r="O97" s="13">
        <f t="shared" si="77"/>
        <v>132983.62</v>
      </c>
      <c r="P97" s="13">
        <f t="shared" si="77"/>
        <v>485</v>
      </c>
      <c r="Q97" s="13">
        <f>SUM(Q98:Q100)</f>
        <v>68591.98</v>
      </c>
      <c r="R97" s="13">
        <f>SUM(R98:R100)</f>
        <v>187470.4</v>
      </c>
      <c r="S97" s="14">
        <f t="shared" si="70"/>
        <v>65.900175262056678</v>
      </c>
      <c r="T97" s="14">
        <f t="shared" si="71"/>
        <v>65.8180215193062</v>
      </c>
    </row>
    <row r="98" spans="2:20" ht="13.5" customHeight="1">
      <c r="B98" s="46">
        <v>231</v>
      </c>
      <c r="C98" s="29" t="s">
        <v>126</v>
      </c>
      <c r="D98" s="36">
        <v>10608</v>
      </c>
      <c r="E98" s="58">
        <v>0</v>
      </c>
      <c r="F98" s="23">
        <f t="shared" si="64"/>
        <v>19262</v>
      </c>
      <c r="G98" s="23">
        <v>-1778</v>
      </c>
      <c r="H98" s="23">
        <v>21040</v>
      </c>
      <c r="I98" s="36">
        <v>29870</v>
      </c>
      <c r="J98" s="36">
        <v>29785</v>
      </c>
      <c r="K98" s="23">
        <v>0</v>
      </c>
      <c r="L98" s="23">
        <v>1020.91</v>
      </c>
      <c r="M98" s="25">
        <v>16028.15</v>
      </c>
      <c r="N98" s="25">
        <f t="shared" ref="N98:N100" si="78">J98-M98</f>
        <v>13756.85</v>
      </c>
      <c r="O98" s="25">
        <f t="shared" ref="O98:O100" si="79">+N98+P98</f>
        <v>13841.85</v>
      </c>
      <c r="P98" s="25">
        <f>+I98-J98</f>
        <v>85</v>
      </c>
      <c r="Q98" s="23">
        <v>7940.27</v>
      </c>
      <c r="R98" s="26">
        <v>8087.88</v>
      </c>
      <c r="S98" s="27">
        <f t="shared" si="70"/>
        <v>53.812825247607854</v>
      </c>
      <c r="T98" s="27">
        <f t="shared" si="71"/>
        <v>53.659691998660861</v>
      </c>
    </row>
    <row r="99" spans="2:20" ht="13.5" customHeight="1">
      <c r="B99" s="46">
        <v>232</v>
      </c>
      <c r="C99" s="29" t="s">
        <v>127</v>
      </c>
      <c r="D99" s="36">
        <v>75400</v>
      </c>
      <c r="E99" s="58">
        <v>0</v>
      </c>
      <c r="F99" s="23">
        <f t="shared" si="64"/>
        <v>203689</v>
      </c>
      <c r="G99" s="23">
        <v>101675</v>
      </c>
      <c r="H99" s="23">
        <v>102014</v>
      </c>
      <c r="I99" s="36">
        <v>279089</v>
      </c>
      <c r="J99" s="36">
        <v>279089</v>
      </c>
      <c r="K99" s="23">
        <v>0</v>
      </c>
      <c r="L99" s="23">
        <v>52453.95</v>
      </c>
      <c r="M99" s="25">
        <v>219691.39</v>
      </c>
      <c r="N99" s="25">
        <f t="shared" si="78"/>
        <v>59397.609999999986</v>
      </c>
      <c r="O99" s="25">
        <f t="shared" si="79"/>
        <v>59397.609999999986</v>
      </c>
      <c r="P99" s="25">
        <f>+I99-J99</f>
        <v>0</v>
      </c>
      <c r="Q99" s="23">
        <v>51695.7</v>
      </c>
      <c r="R99" s="25">
        <v>167995.69</v>
      </c>
      <c r="S99" s="27">
        <f t="shared" si="70"/>
        <v>78.717323147813062</v>
      </c>
      <c r="T99" s="27">
        <f t="shared" si="71"/>
        <v>78.717323147813062</v>
      </c>
    </row>
    <row r="100" spans="2:20" ht="13.5" customHeight="1">
      <c r="B100" s="46">
        <v>239</v>
      </c>
      <c r="C100" s="29" t="s">
        <v>128</v>
      </c>
      <c r="D100" s="52">
        <v>25704</v>
      </c>
      <c r="E100" s="58">
        <v>0</v>
      </c>
      <c r="F100" s="23">
        <f t="shared" si="64"/>
        <v>54383</v>
      </c>
      <c r="G100" s="23">
        <v>-10257</v>
      </c>
      <c r="H100" s="23">
        <v>64640</v>
      </c>
      <c r="I100" s="36">
        <v>80087</v>
      </c>
      <c r="J100" s="36">
        <v>79687</v>
      </c>
      <c r="K100" s="23">
        <v>0</v>
      </c>
      <c r="L100" s="23">
        <v>2864.2</v>
      </c>
      <c r="M100" s="25">
        <v>20342.84</v>
      </c>
      <c r="N100" s="25">
        <f t="shared" si="78"/>
        <v>59344.160000000003</v>
      </c>
      <c r="O100" s="25">
        <f t="shared" si="79"/>
        <v>59744.160000000003</v>
      </c>
      <c r="P100" s="25">
        <f>+I100-J100</f>
        <v>400</v>
      </c>
      <c r="Q100" s="23">
        <v>8956.01</v>
      </c>
      <c r="R100" s="25">
        <v>11386.83</v>
      </c>
      <c r="S100" s="27">
        <f t="shared" si="70"/>
        <v>25.528429982305774</v>
      </c>
      <c r="T100" s="27">
        <f t="shared" si="71"/>
        <v>25.400926492439474</v>
      </c>
    </row>
    <row r="101" spans="2:20" ht="13.5" customHeight="1">
      <c r="B101" s="45">
        <v>240</v>
      </c>
      <c r="C101" s="42" t="s">
        <v>129</v>
      </c>
      <c r="D101" s="13">
        <f t="shared" ref="D101:R101" si="80">SUM(D102:D106)</f>
        <v>35124</v>
      </c>
      <c r="E101" s="13">
        <f t="shared" si="80"/>
        <v>0</v>
      </c>
      <c r="F101" s="13">
        <f t="shared" si="80"/>
        <v>109375</v>
      </c>
      <c r="G101" s="13">
        <f t="shared" si="80"/>
        <v>25610</v>
      </c>
      <c r="H101" s="13">
        <f t="shared" si="80"/>
        <v>83765</v>
      </c>
      <c r="I101" s="13">
        <f t="shared" si="80"/>
        <v>144499</v>
      </c>
      <c r="J101" s="13">
        <f t="shared" si="80"/>
        <v>144499</v>
      </c>
      <c r="K101" s="13">
        <f t="shared" si="80"/>
        <v>0</v>
      </c>
      <c r="L101" s="13">
        <f>SUM(L102:L106)</f>
        <v>2126.61</v>
      </c>
      <c r="M101" s="13">
        <f>SUM(M102:M106)</f>
        <v>63183.880000000005</v>
      </c>
      <c r="N101" s="13">
        <f>SUM(N102:N106)</f>
        <v>81315.12</v>
      </c>
      <c r="O101" s="13">
        <f t="shared" si="80"/>
        <v>81315.12</v>
      </c>
      <c r="P101" s="13">
        <f t="shared" si="80"/>
        <v>0</v>
      </c>
      <c r="Q101" s="13">
        <f t="shared" si="80"/>
        <v>42158.19</v>
      </c>
      <c r="R101" s="13">
        <f t="shared" si="80"/>
        <v>21025.690000000002</v>
      </c>
      <c r="S101" s="14">
        <f t="shared" si="70"/>
        <v>43.726171115371045</v>
      </c>
      <c r="T101" s="14">
        <f t="shared" si="71"/>
        <v>43.726171115371045</v>
      </c>
    </row>
    <row r="102" spans="2:20" ht="13.5" customHeight="1">
      <c r="B102" s="53">
        <v>241</v>
      </c>
      <c r="C102" s="22" t="s">
        <v>130</v>
      </c>
      <c r="D102" s="36">
        <v>50</v>
      </c>
      <c r="E102" s="25">
        <v>0</v>
      </c>
      <c r="F102" s="23">
        <f t="shared" si="64"/>
        <v>950</v>
      </c>
      <c r="G102" s="25">
        <v>-50</v>
      </c>
      <c r="H102" s="25">
        <v>1000</v>
      </c>
      <c r="I102" s="36">
        <v>1000</v>
      </c>
      <c r="J102" s="36">
        <v>1000</v>
      </c>
      <c r="K102" s="25">
        <v>0</v>
      </c>
      <c r="L102" s="25">
        <v>0</v>
      </c>
      <c r="M102" s="25">
        <v>35.97</v>
      </c>
      <c r="N102" s="25">
        <f t="shared" ref="N102:N106" si="81">J102-M102</f>
        <v>964.03</v>
      </c>
      <c r="O102" s="25">
        <f t="shared" ref="O102:O106" si="82">+N102+P102</f>
        <v>964.03</v>
      </c>
      <c r="P102" s="25">
        <f>+I102-J102</f>
        <v>0</v>
      </c>
      <c r="Q102" s="23">
        <v>35.97</v>
      </c>
      <c r="R102" s="25">
        <v>0</v>
      </c>
      <c r="S102" s="27">
        <f t="shared" si="70"/>
        <v>3.5970000000000004</v>
      </c>
      <c r="T102" s="27">
        <f t="shared" si="71"/>
        <v>3.5970000000000004</v>
      </c>
    </row>
    <row r="103" spans="2:20" ht="12.75" customHeight="1">
      <c r="B103" s="53">
        <v>242</v>
      </c>
      <c r="C103" s="22" t="s">
        <v>131</v>
      </c>
      <c r="D103" s="36">
        <v>75</v>
      </c>
      <c r="E103" s="58">
        <v>0</v>
      </c>
      <c r="F103" s="23">
        <f t="shared" si="64"/>
        <v>2741</v>
      </c>
      <c r="G103" s="25">
        <v>316</v>
      </c>
      <c r="H103" s="25">
        <v>2425</v>
      </c>
      <c r="I103" s="36">
        <v>2816</v>
      </c>
      <c r="J103" s="36">
        <v>2816</v>
      </c>
      <c r="K103" s="25">
        <v>0</v>
      </c>
      <c r="L103" s="25">
        <v>55.45</v>
      </c>
      <c r="M103" s="25">
        <v>554.16999999999996</v>
      </c>
      <c r="N103" s="25">
        <f t="shared" si="81"/>
        <v>2261.83</v>
      </c>
      <c r="O103" s="25">
        <f t="shared" si="82"/>
        <v>2261.83</v>
      </c>
      <c r="P103" s="25">
        <f>+I103-J103</f>
        <v>0</v>
      </c>
      <c r="Q103" s="23">
        <v>549.16999999999996</v>
      </c>
      <c r="R103" s="25">
        <v>5</v>
      </c>
      <c r="S103" s="27">
        <f t="shared" si="70"/>
        <v>19.679332386363633</v>
      </c>
      <c r="T103" s="27">
        <f t="shared" si="71"/>
        <v>19.679332386363633</v>
      </c>
    </row>
    <row r="104" spans="2:20" ht="13.5" customHeight="1">
      <c r="B104" s="46">
        <v>243</v>
      </c>
      <c r="C104" s="29" t="s">
        <v>132</v>
      </c>
      <c r="D104" s="36">
        <v>2000</v>
      </c>
      <c r="E104" s="58">
        <v>0</v>
      </c>
      <c r="F104" s="23">
        <f t="shared" si="64"/>
        <v>47772</v>
      </c>
      <c r="G104" s="25">
        <v>26172</v>
      </c>
      <c r="H104" s="23">
        <v>21600</v>
      </c>
      <c r="I104" s="36">
        <v>49772</v>
      </c>
      <c r="J104" s="36">
        <v>49772</v>
      </c>
      <c r="K104" s="25">
        <v>0</v>
      </c>
      <c r="L104" s="25">
        <v>1269.97</v>
      </c>
      <c r="M104" s="25">
        <v>13896.04</v>
      </c>
      <c r="N104" s="25">
        <f t="shared" si="81"/>
        <v>35875.96</v>
      </c>
      <c r="O104" s="25">
        <f t="shared" si="82"/>
        <v>35875.96</v>
      </c>
      <c r="P104" s="25">
        <f>+I104-J104</f>
        <v>0</v>
      </c>
      <c r="Q104" s="23">
        <v>9132.2099999999991</v>
      </c>
      <c r="R104" s="25">
        <v>4763.83</v>
      </c>
      <c r="S104" s="27">
        <f t="shared" si="70"/>
        <v>27.919392429478425</v>
      </c>
      <c r="T104" s="27">
        <f t="shared" si="71"/>
        <v>27.919392429478425</v>
      </c>
    </row>
    <row r="105" spans="2:20" ht="13.5" customHeight="1">
      <c r="B105" s="46">
        <v>244</v>
      </c>
      <c r="C105" s="29" t="s">
        <v>133</v>
      </c>
      <c r="D105" s="36">
        <v>3500</v>
      </c>
      <c r="E105" s="58">
        <v>0</v>
      </c>
      <c r="F105" s="23">
        <f t="shared" si="64"/>
        <v>3500</v>
      </c>
      <c r="G105" s="25">
        <v>0</v>
      </c>
      <c r="H105" s="23">
        <v>3500</v>
      </c>
      <c r="I105" s="36">
        <v>7000</v>
      </c>
      <c r="J105" s="36">
        <v>7000</v>
      </c>
      <c r="K105" s="25">
        <v>0</v>
      </c>
      <c r="L105" s="25">
        <v>0</v>
      </c>
      <c r="M105" s="25">
        <v>2167.84</v>
      </c>
      <c r="N105" s="25">
        <f t="shared" si="81"/>
        <v>4832.16</v>
      </c>
      <c r="O105" s="25">
        <f t="shared" si="82"/>
        <v>4832.16</v>
      </c>
      <c r="P105" s="25">
        <f>+I105-J105</f>
        <v>0</v>
      </c>
      <c r="Q105" s="23">
        <v>0</v>
      </c>
      <c r="R105" s="25">
        <v>2167.84</v>
      </c>
      <c r="S105" s="27">
        <f t="shared" si="70"/>
        <v>30.969142857142863</v>
      </c>
      <c r="T105" s="27">
        <f t="shared" si="71"/>
        <v>30.969142857142863</v>
      </c>
    </row>
    <row r="106" spans="2:20" ht="13.5" customHeight="1">
      <c r="B106" s="46">
        <v>249</v>
      </c>
      <c r="C106" s="29" t="s">
        <v>134</v>
      </c>
      <c r="D106" s="52">
        <v>29499</v>
      </c>
      <c r="E106" s="58">
        <v>0</v>
      </c>
      <c r="F106" s="23">
        <f t="shared" si="64"/>
        <v>54412</v>
      </c>
      <c r="G106" s="25">
        <v>-828</v>
      </c>
      <c r="H106" s="23">
        <v>55240</v>
      </c>
      <c r="I106" s="36">
        <v>83911</v>
      </c>
      <c r="J106" s="36">
        <v>83911</v>
      </c>
      <c r="K106" s="25">
        <v>0</v>
      </c>
      <c r="L106" s="25">
        <v>801.19</v>
      </c>
      <c r="M106" s="25">
        <v>46529.86</v>
      </c>
      <c r="N106" s="25">
        <f t="shared" si="81"/>
        <v>37381.14</v>
      </c>
      <c r="O106" s="25">
        <f t="shared" si="82"/>
        <v>37381.14</v>
      </c>
      <c r="P106" s="25">
        <f>+I106-J106</f>
        <v>0</v>
      </c>
      <c r="Q106" s="23">
        <v>32440.84</v>
      </c>
      <c r="R106" s="26">
        <v>14089.02</v>
      </c>
      <c r="S106" s="27">
        <f t="shared" si="70"/>
        <v>55.451442599897518</v>
      </c>
      <c r="T106" s="27">
        <f t="shared" si="71"/>
        <v>55.451442599897518</v>
      </c>
    </row>
    <row r="107" spans="2:20" ht="13.5" customHeight="1">
      <c r="B107" s="51">
        <v>250</v>
      </c>
      <c r="C107" s="20" t="s">
        <v>135</v>
      </c>
      <c r="D107" s="59">
        <f>SUM(D108:D114)</f>
        <v>65559</v>
      </c>
      <c r="E107" s="59">
        <f t="shared" ref="E107:R107" si="83">SUM(E108:E114)</f>
        <v>0</v>
      </c>
      <c r="F107" s="59">
        <f t="shared" si="83"/>
        <v>87229</v>
      </c>
      <c r="G107" s="13">
        <f t="shared" si="83"/>
        <v>8489</v>
      </c>
      <c r="H107" s="59">
        <f t="shared" si="83"/>
        <v>78740</v>
      </c>
      <c r="I107" s="59">
        <f t="shared" si="83"/>
        <v>152788</v>
      </c>
      <c r="J107" s="59">
        <f t="shared" si="83"/>
        <v>152788</v>
      </c>
      <c r="K107" s="59">
        <f>SUM(K108:K114)</f>
        <v>0</v>
      </c>
      <c r="L107" s="59">
        <f>SUM(L108:L114)</f>
        <v>6821.8799999999992</v>
      </c>
      <c r="M107" s="59">
        <f>SUM(M108:M114)</f>
        <v>117287.03000000001</v>
      </c>
      <c r="N107" s="59">
        <f>SUM(N108:N114)</f>
        <v>35500.97</v>
      </c>
      <c r="O107" s="59">
        <f t="shared" si="83"/>
        <v>35500.97</v>
      </c>
      <c r="P107" s="59">
        <f t="shared" si="83"/>
        <v>0</v>
      </c>
      <c r="Q107" s="59">
        <f t="shared" si="83"/>
        <v>69556.800000000003</v>
      </c>
      <c r="R107" s="59">
        <f t="shared" si="83"/>
        <v>47730.23</v>
      </c>
      <c r="S107" s="14">
        <f t="shared" si="70"/>
        <v>76.764556116972543</v>
      </c>
      <c r="T107" s="14">
        <f t="shared" si="71"/>
        <v>76.764556116972543</v>
      </c>
    </row>
    <row r="108" spans="2:20" ht="13.5" customHeight="1">
      <c r="B108" s="46">
        <v>252</v>
      </c>
      <c r="C108" s="29" t="s">
        <v>136</v>
      </c>
      <c r="D108" s="36">
        <v>200</v>
      </c>
      <c r="E108" s="23">
        <v>0</v>
      </c>
      <c r="F108" s="23">
        <f t="shared" si="64"/>
        <v>800</v>
      </c>
      <c r="G108" s="23">
        <v>0</v>
      </c>
      <c r="H108" s="23">
        <v>800</v>
      </c>
      <c r="I108" s="36">
        <v>1000</v>
      </c>
      <c r="J108" s="36">
        <v>1000</v>
      </c>
      <c r="K108" s="23">
        <v>0</v>
      </c>
      <c r="L108" s="25">
        <v>81.86</v>
      </c>
      <c r="M108" s="25">
        <v>577.38</v>
      </c>
      <c r="N108" s="25">
        <f t="shared" ref="N108:N114" si="84">J108-M108</f>
        <v>422.62</v>
      </c>
      <c r="O108" s="25">
        <f t="shared" ref="O108:O114" si="85">+N108+P108</f>
        <v>422.62</v>
      </c>
      <c r="P108" s="25">
        <f t="shared" ref="P108:P114" si="86">+I108-J108</f>
        <v>0</v>
      </c>
      <c r="Q108" s="23">
        <v>577.38</v>
      </c>
      <c r="R108" s="25">
        <v>0</v>
      </c>
      <c r="S108" s="27">
        <f t="shared" si="70"/>
        <v>57.738</v>
      </c>
      <c r="T108" s="27">
        <f t="shared" si="71"/>
        <v>57.738</v>
      </c>
    </row>
    <row r="109" spans="2:20" ht="13.5" customHeight="1">
      <c r="B109" s="46">
        <v>253</v>
      </c>
      <c r="C109" s="29" t="s">
        <v>137</v>
      </c>
      <c r="D109" s="36">
        <v>2000</v>
      </c>
      <c r="E109" s="58">
        <v>0</v>
      </c>
      <c r="F109" s="23">
        <f t="shared" si="64"/>
        <v>6000</v>
      </c>
      <c r="G109" s="23">
        <v>0</v>
      </c>
      <c r="H109" s="23">
        <v>6000</v>
      </c>
      <c r="I109" s="36">
        <v>8000</v>
      </c>
      <c r="J109" s="36">
        <v>8000</v>
      </c>
      <c r="K109" s="23">
        <v>0</v>
      </c>
      <c r="L109" s="25">
        <v>601.66</v>
      </c>
      <c r="M109" s="25">
        <v>3596.48</v>
      </c>
      <c r="N109" s="25">
        <f t="shared" si="84"/>
        <v>4403.5200000000004</v>
      </c>
      <c r="O109" s="25">
        <f t="shared" si="85"/>
        <v>4403.5200000000004</v>
      </c>
      <c r="P109" s="25">
        <f t="shared" si="86"/>
        <v>0</v>
      </c>
      <c r="Q109" s="23">
        <v>2994.82</v>
      </c>
      <c r="R109" s="25">
        <v>601.66</v>
      </c>
      <c r="S109" s="27">
        <f t="shared" si="70"/>
        <v>44.956000000000003</v>
      </c>
      <c r="T109" s="27">
        <f t="shared" si="71"/>
        <v>44.956000000000003</v>
      </c>
    </row>
    <row r="110" spans="2:20" ht="13.5" customHeight="1">
      <c r="B110" s="46">
        <v>254</v>
      </c>
      <c r="C110" s="29" t="s">
        <v>138</v>
      </c>
      <c r="D110" s="36">
        <v>8000</v>
      </c>
      <c r="E110" s="58">
        <v>0</v>
      </c>
      <c r="F110" s="23">
        <f t="shared" si="64"/>
        <v>14080</v>
      </c>
      <c r="G110" s="23">
        <v>-1500</v>
      </c>
      <c r="H110" s="23">
        <v>15580</v>
      </c>
      <c r="I110" s="36">
        <v>22080</v>
      </c>
      <c r="J110" s="36">
        <v>22080</v>
      </c>
      <c r="K110" s="23">
        <v>0</v>
      </c>
      <c r="L110" s="25">
        <v>172.1</v>
      </c>
      <c r="M110" s="25">
        <v>18639.66</v>
      </c>
      <c r="N110" s="25">
        <f t="shared" si="84"/>
        <v>3440.34</v>
      </c>
      <c r="O110" s="25">
        <f t="shared" si="85"/>
        <v>3440.34</v>
      </c>
      <c r="P110" s="25">
        <f t="shared" si="86"/>
        <v>0</v>
      </c>
      <c r="Q110" s="23">
        <v>6967.82</v>
      </c>
      <c r="R110" s="25">
        <v>11671.84</v>
      </c>
      <c r="S110" s="27">
        <f t="shared" si="70"/>
        <v>84.418750000000003</v>
      </c>
      <c r="T110" s="27">
        <f t="shared" si="71"/>
        <v>84.418750000000003</v>
      </c>
    </row>
    <row r="111" spans="2:20" ht="13.5" customHeight="1">
      <c r="B111" s="46">
        <v>255</v>
      </c>
      <c r="C111" s="29" t="s">
        <v>139</v>
      </c>
      <c r="D111" s="36">
        <v>37098</v>
      </c>
      <c r="E111" s="58">
        <v>0</v>
      </c>
      <c r="F111" s="23">
        <f t="shared" si="64"/>
        <v>30145</v>
      </c>
      <c r="G111" s="23">
        <v>7265</v>
      </c>
      <c r="H111" s="23">
        <v>22880</v>
      </c>
      <c r="I111" s="36">
        <v>67243</v>
      </c>
      <c r="J111" s="36">
        <v>67243</v>
      </c>
      <c r="K111" s="23">
        <v>0</v>
      </c>
      <c r="L111" s="25">
        <v>1392.84</v>
      </c>
      <c r="M111" s="25">
        <v>57932.36</v>
      </c>
      <c r="N111" s="25">
        <f t="shared" si="84"/>
        <v>9310.64</v>
      </c>
      <c r="O111" s="25">
        <f t="shared" si="85"/>
        <v>9310.64</v>
      </c>
      <c r="P111" s="25">
        <f t="shared" si="86"/>
        <v>0</v>
      </c>
      <c r="Q111" s="23">
        <v>30335.91</v>
      </c>
      <c r="R111" s="25">
        <v>27596.45</v>
      </c>
      <c r="S111" s="27">
        <f t="shared" si="70"/>
        <v>86.153740909834482</v>
      </c>
      <c r="T111" s="27">
        <f t="shared" si="71"/>
        <v>86.153740909834482</v>
      </c>
    </row>
    <row r="112" spans="2:20" ht="13.5" customHeight="1">
      <c r="B112" s="46">
        <v>256</v>
      </c>
      <c r="C112" s="29" t="s">
        <v>140</v>
      </c>
      <c r="D112" s="36">
        <v>9011</v>
      </c>
      <c r="E112" s="58">
        <v>0</v>
      </c>
      <c r="F112" s="23">
        <f t="shared" si="64"/>
        <v>11293</v>
      </c>
      <c r="G112" s="23">
        <v>-1387</v>
      </c>
      <c r="H112" s="23">
        <v>12680</v>
      </c>
      <c r="I112" s="36">
        <v>20304</v>
      </c>
      <c r="J112" s="36">
        <v>20304</v>
      </c>
      <c r="K112" s="23">
        <v>0</v>
      </c>
      <c r="L112" s="25">
        <v>2536.11</v>
      </c>
      <c r="M112" s="25">
        <v>13592.94</v>
      </c>
      <c r="N112" s="25">
        <f t="shared" si="84"/>
        <v>6711.0599999999995</v>
      </c>
      <c r="O112" s="25">
        <f t="shared" si="85"/>
        <v>6711.0599999999995</v>
      </c>
      <c r="P112" s="25">
        <f t="shared" si="86"/>
        <v>0</v>
      </c>
      <c r="Q112" s="23">
        <v>8425.5300000000007</v>
      </c>
      <c r="R112" s="26">
        <v>5167.41</v>
      </c>
      <c r="S112" s="27">
        <f t="shared" si="70"/>
        <v>66.947104018912526</v>
      </c>
      <c r="T112" s="27">
        <f t="shared" si="71"/>
        <v>66.947104018912526</v>
      </c>
    </row>
    <row r="113" spans="2:20" ht="13.5" customHeight="1">
      <c r="B113" s="46">
        <v>257</v>
      </c>
      <c r="C113" s="29" t="s">
        <v>141</v>
      </c>
      <c r="D113" s="36">
        <v>500</v>
      </c>
      <c r="E113" s="58">
        <v>0</v>
      </c>
      <c r="F113" s="23">
        <f t="shared" si="64"/>
        <v>1500</v>
      </c>
      <c r="G113" s="23">
        <v>0</v>
      </c>
      <c r="H113" s="23">
        <v>1500</v>
      </c>
      <c r="I113" s="36">
        <v>2000</v>
      </c>
      <c r="J113" s="36">
        <v>2000</v>
      </c>
      <c r="K113" s="23">
        <v>0</v>
      </c>
      <c r="L113" s="25">
        <v>99.29</v>
      </c>
      <c r="M113" s="25">
        <v>701.46</v>
      </c>
      <c r="N113" s="25">
        <f t="shared" si="84"/>
        <v>1298.54</v>
      </c>
      <c r="O113" s="25">
        <f t="shared" si="85"/>
        <v>1298.54</v>
      </c>
      <c r="P113" s="25">
        <f t="shared" si="86"/>
        <v>0</v>
      </c>
      <c r="Q113" s="23">
        <v>701.46</v>
      </c>
      <c r="R113" s="60">
        <v>0</v>
      </c>
      <c r="S113" s="27">
        <f t="shared" si="70"/>
        <v>35.073000000000008</v>
      </c>
      <c r="T113" s="27">
        <f t="shared" si="71"/>
        <v>35.073000000000008</v>
      </c>
    </row>
    <row r="114" spans="2:20" ht="13.5" customHeight="1">
      <c r="B114" s="46">
        <v>259</v>
      </c>
      <c r="C114" s="29" t="s">
        <v>142</v>
      </c>
      <c r="D114" s="52">
        <v>8750</v>
      </c>
      <c r="E114" s="58">
        <v>0</v>
      </c>
      <c r="F114" s="23">
        <f t="shared" si="64"/>
        <v>23411</v>
      </c>
      <c r="G114" s="23">
        <v>4111</v>
      </c>
      <c r="H114" s="23">
        <v>19300</v>
      </c>
      <c r="I114" s="36">
        <v>32161</v>
      </c>
      <c r="J114" s="36">
        <v>32161</v>
      </c>
      <c r="K114" s="23">
        <v>0</v>
      </c>
      <c r="L114" s="25">
        <v>1938.02</v>
      </c>
      <c r="M114" s="25">
        <v>22246.75</v>
      </c>
      <c r="N114" s="25">
        <f t="shared" si="84"/>
        <v>9914.25</v>
      </c>
      <c r="O114" s="25">
        <f t="shared" si="85"/>
        <v>9914.25</v>
      </c>
      <c r="P114" s="25">
        <f t="shared" si="86"/>
        <v>0</v>
      </c>
      <c r="Q114" s="23">
        <v>19553.88</v>
      </c>
      <c r="R114" s="26">
        <v>2692.87</v>
      </c>
      <c r="S114" s="27">
        <f t="shared" si="70"/>
        <v>69.173066757874452</v>
      </c>
      <c r="T114" s="27">
        <f t="shared" si="71"/>
        <v>69.173066757874452</v>
      </c>
    </row>
    <row r="115" spans="2:20" ht="13.5" customHeight="1">
      <c r="B115" s="51">
        <v>260</v>
      </c>
      <c r="C115" s="20" t="s">
        <v>143</v>
      </c>
      <c r="D115" s="59">
        <f t="shared" ref="D115:R115" si="87">SUM(D116:D120)</f>
        <v>79966</v>
      </c>
      <c r="E115" s="59">
        <f t="shared" si="87"/>
        <v>0</v>
      </c>
      <c r="F115" s="59">
        <f t="shared" si="87"/>
        <v>189205</v>
      </c>
      <c r="G115" s="13">
        <f t="shared" si="87"/>
        <v>-31250</v>
      </c>
      <c r="H115" s="59">
        <f t="shared" si="87"/>
        <v>220455</v>
      </c>
      <c r="I115" s="59">
        <f t="shared" si="87"/>
        <v>269171</v>
      </c>
      <c r="J115" s="59">
        <f t="shared" si="87"/>
        <v>269071</v>
      </c>
      <c r="K115" s="59">
        <f t="shared" si="87"/>
        <v>0</v>
      </c>
      <c r="L115" s="61">
        <f>SUM(L116:L120)</f>
        <v>4890.2199999999993</v>
      </c>
      <c r="M115" s="59">
        <f t="shared" si="87"/>
        <v>157828.1</v>
      </c>
      <c r="N115" s="59">
        <f t="shared" si="87"/>
        <v>111242.9</v>
      </c>
      <c r="O115" s="59">
        <f t="shared" si="87"/>
        <v>111342.9</v>
      </c>
      <c r="P115" s="59">
        <f t="shared" si="87"/>
        <v>100</v>
      </c>
      <c r="Q115" s="59">
        <f t="shared" si="87"/>
        <v>44439.33</v>
      </c>
      <c r="R115" s="59">
        <f t="shared" si="87"/>
        <v>113388.77</v>
      </c>
      <c r="S115" s="14">
        <f t="shared" si="70"/>
        <v>58.656674260696995</v>
      </c>
      <c r="T115" s="14">
        <f t="shared" si="71"/>
        <v>58.634882658235846</v>
      </c>
    </row>
    <row r="116" spans="2:20" ht="13.5" customHeight="1">
      <c r="B116" s="46">
        <v>261</v>
      </c>
      <c r="C116" s="29" t="s">
        <v>144</v>
      </c>
      <c r="D116" s="36">
        <v>2000</v>
      </c>
      <c r="E116" s="23">
        <v>0</v>
      </c>
      <c r="F116" s="23">
        <f t="shared" si="64"/>
        <v>2561</v>
      </c>
      <c r="G116" s="23">
        <v>-1939</v>
      </c>
      <c r="H116" s="23">
        <v>4500</v>
      </c>
      <c r="I116" s="36">
        <v>4561</v>
      </c>
      <c r="J116" s="36">
        <v>4561</v>
      </c>
      <c r="K116" s="23">
        <v>0</v>
      </c>
      <c r="L116" s="23">
        <v>0</v>
      </c>
      <c r="M116" s="23">
        <v>0</v>
      </c>
      <c r="N116" s="25">
        <f t="shared" ref="N116:N120" si="88">J116-M116</f>
        <v>4561</v>
      </c>
      <c r="O116" s="25">
        <f t="shared" ref="O116:O120" si="89">+N116+P116</f>
        <v>4561</v>
      </c>
      <c r="P116" s="25">
        <f t="shared" ref="P116:P120" si="90">+I116-J116</f>
        <v>0</v>
      </c>
      <c r="Q116" s="23">
        <v>0</v>
      </c>
      <c r="R116" s="25">
        <v>0</v>
      </c>
      <c r="S116" s="27">
        <f t="shared" si="70"/>
        <v>0</v>
      </c>
      <c r="T116" s="27">
        <f t="shared" si="71"/>
        <v>0</v>
      </c>
    </row>
    <row r="117" spans="2:20" ht="13.5" customHeight="1">
      <c r="B117" s="46">
        <v>262</v>
      </c>
      <c r="C117" s="29" t="s">
        <v>145</v>
      </c>
      <c r="D117" s="36">
        <v>25654</v>
      </c>
      <c r="E117" s="58">
        <v>0</v>
      </c>
      <c r="F117" s="23">
        <f t="shared" si="64"/>
        <v>13089</v>
      </c>
      <c r="G117" s="23">
        <v>-9384</v>
      </c>
      <c r="H117" s="23">
        <v>22473</v>
      </c>
      <c r="I117" s="36">
        <v>38743</v>
      </c>
      <c r="J117" s="36">
        <v>38743</v>
      </c>
      <c r="K117" s="23">
        <v>0</v>
      </c>
      <c r="L117" s="23">
        <v>976.99</v>
      </c>
      <c r="M117" s="23">
        <v>17157.060000000001</v>
      </c>
      <c r="N117" s="25">
        <f t="shared" si="88"/>
        <v>21585.94</v>
      </c>
      <c r="O117" s="25">
        <f t="shared" si="89"/>
        <v>21585.94</v>
      </c>
      <c r="P117" s="25">
        <f t="shared" si="90"/>
        <v>0</v>
      </c>
      <c r="Q117" s="23">
        <v>13719.75</v>
      </c>
      <c r="R117" s="26">
        <v>3437.31</v>
      </c>
      <c r="S117" s="27">
        <f t="shared" si="70"/>
        <v>44.284283612523559</v>
      </c>
      <c r="T117" s="27">
        <f t="shared" si="71"/>
        <v>44.284283612523559</v>
      </c>
    </row>
    <row r="118" spans="2:20" ht="13.5" customHeight="1">
      <c r="B118" s="46">
        <v>263</v>
      </c>
      <c r="C118" s="29" t="s">
        <v>146</v>
      </c>
      <c r="D118" s="36">
        <v>5458</v>
      </c>
      <c r="E118" s="58">
        <v>0</v>
      </c>
      <c r="F118" s="23">
        <f t="shared" si="64"/>
        <v>42410</v>
      </c>
      <c r="G118" s="23">
        <v>-37920</v>
      </c>
      <c r="H118" s="23">
        <v>80330</v>
      </c>
      <c r="I118" s="36">
        <v>47868</v>
      </c>
      <c r="J118" s="36">
        <v>47868</v>
      </c>
      <c r="K118" s="23">
        <v>0</v>
      </c>
      <c r="L118" s="23">
        <v>686.63</v>
      </c>
      <c r="M118" s="23">
        <v>1339.51</v>
      </c>
      <c r="N118" s="25">
        <f t="shared" si="88"/>
        <v>46528.49</v>
      </c>
      <c r="O118" s="25">
        <f t="shared" si="89"/>
        <v>46528.49</v>
      </c>
      <c r="P118" s="25">
        <f t="shared" si="90"/>
        <v>0</v>
      </c>
      <c r="Q118" s="23">
        <v>670.76</v>
      </c>
      <c r="R118" s="27">
        <v>668.75</v>
      </c>
      <c r="S118" s="27">
        <f t="shared" si="70"/>
        <v>2.7983412718308682</v>
      </c>
      <c r="T118" s="27">
        <f t="shared" si="71"/>
        <v>2.7983412718308682</v>
      </c>
    </row>
    <row r="119" spans="2:20" ht="13.5" customHeight="1">
      <c r="B119" s="46">
        <v>265</v>
      </c>
      <c r="C119" s="29" t="s">
        <v>147</v>
      </c>
      <c r="D119" s="52">
        <v>23634</v>
      </c>
      <c r="E119" s="58">
        <v>0</v>
      </c>
      <c r="F119" s="23">
        <f t="shared" si="64"/>
        <v>2937</v>
      </c>
      <c r="G119" s="23">
        <v>2187</v>
      </c>
      <c r="H119" s="23">
        <v>750</v>
      </c>
      <c r="I119" s="36">
        <v>26571</v>
      </c>
      <c r="J119" s="36">
        <v>26571</v>
      </c>
      <c r="K119" s="23">
        <v>0</v>
      </c>
      <c r="L119" s="23">
        <v>602.03</v>
      </c>
      <c r="M119" s="23">
        <v>14572.47</v>
      </c>
      <c r="N119" s="25">
        <f t="shared" si="88"/>
        <v>11998.53</v>
      </c>
      <c r="O119" s="25">
        <f t="shared" si="89"/>
        <v>11998.53</v>
      </c>
      <c r="P119" s="25">
        <f t="shared" si="90"/>
        <v>0</v>
      </c>
      <c r="Q119" s="23">
        <v>10795.42</v>
      </c>
      <c r="R119" s="27">
        <v>3777.05</v>
      </c>
      <c r="S119" s="27">
        <f t="shared" si="70"/>
        <v>54.843513605058149</v>
      </c>
      <c r="T119" s="27">
        <f t="shared" si="71"/>
        <v>54.843513605058149</v>
      </c>
    </row>
    <row r="120" spans="2:20" ht="13.5" customHeight="1">
      <c r="B120" s="46">
        <v>269</v>
      </c>
      <c r="C120" s="29" t="s">
        <v>148</v>
      </c>
      <c r="D120" s="62">
        <v>23220</v>
      </c>
      <c r="E120" s="58">
        <v>0</v>
      </c>
      <c r="F120" s="23">
        <f t="shared" si="64"/>
        <v>128208</v>
      </c>
      <c r="G120" s="23">
        <v>15806</v>
      </c>
      <c r="H120" s="23">
        <v>112402</v>
      </c>
      <c r="I120" s="36">
        <v>151428</v>
      </c>
      <c r="J120" s="36">
        <v>151328</v>
      </c>
      <c r="K120" s="23">
        <v>0</v>
      </c>
      <c r="L120" s="23">
        <v>2624.57</v>
      </c>
      <c r="M120" s="23">
        <v>124759.06</v>
      </c>
      <c r="N120" s="25">
        <f t="shared" si="88"/>
        <v>26568.940000000002</v>
      </c>
      <c r="O120" s="25">
        <f t="shared" si="89"/>
        <v>26668.940000000002</v>
      </c>
      <c r="P120" s="25">
        <f t="shared" si="90"/>
        <v>100</v>
      </c>
      <c r="Q120" s="23">
        <v>19253.400000000001</v>
      </c>
      <c r="R120" s="25">
        <v>105505.66</v>
      </c>
      <c r="S120" s="27">
        <f t="shared" si="70"/>
        <v>82.442812962571367</v>
      </c>
      <c r="T120" s="27">
        <f t="shared" si="71"/>
        <v>82.388369390073166</v>
      </c>
    </row>
    <row r="121" spans="2:20" ht="13.5" customHeight="1">
      <c r="B121" s="51">
        <v>270</v>
      </c>
      <c r="C121" s="20" t="s">
        <v>149</v>
      </c>
      <c r="D121" s="59">
        <f>SUM(D122:D127)</f>
        <v>120360</v>
      </c>
      <c r="E121" s="59">
        <f t="shared" ref="E121:Q121" si="91">SUM(E122:E127)</f>
        <v>0</v>
      </c>
      <c r="F121" s="59">
        <f t="shared" si="91"/>
        <v>277789</v>
      </c>
      <c r="G121" s="13">
        <f>SUM(G122:G127)</f>
        <v>-5695</v>
      </c>
      <c r="H121" s="59">
        <f t="shared" si="91"/>
        <v>283484</v>
      </c>
      <c r="I121" s="59">
        <f>SUM(I122:I127)</f>
        <v>398149</v>
      </c>
      <c r="J121" s="59">
        <f t="shared" si="91"/>
        <v>398119</v>
      </c>
      <c r="K121" s="59">
        <f t="shared" si="91"/>
        <v>0</v>
      </c>
      <c r="L121" s="59">
        <f t="shared" si="91"/>
        <v>34749.199999999997</v>
      </c>
      <c r="M121" s="59">
        <f t="shared" si="91"/>
        <v>187931.00999999998</v>
      </c>
      <c r="N121" s="59">
        <f>SUM(N122:N127)</f>
        <v>210187.99000000002</v>
      </c>
      <c r="O121" s="59">
        <f t="shared" si="91"/>
        <v>210217.99000000002</v>
      </c>
      <c r="P121" s="59">
        <f t="shared" si="91"/>
        <v>30</v>
      </c>
      <c r="Q121" s="59">
        <f t="shared" si="91"/>
        <v>124203.53</v>
      </c>
      <c r="R121" s="59">
        <f>SUM(R122:R127)</f>
        <v>63727.48</v>
      </c>
      <c r="S121" s="14">
        <f t="shared" si="70"/>
        <v>47.204732755784065</v>
      </c>
      <c r="T121" s="14">
        <f t="shared" si="71"/>
        <v>47.201175941670073</v>
      </c>
    </row>
    <row r="122" spans="2:20" ht="13.5" customHeight="1">
      <c r="B122" s="46">
        <v>271</v>
      </c>
      <c r="C122" s="29" t="s">
        <v>150</v>
      </c>
      <c r="D122" s="36">
        <v>2994</v>
      </c>
      <c r="E122" s="58">
        <v>0</v>
      </c>
      <c r="F122" s="23">
        <f t="shared" si="64"/>
        <v>10549</v>
      </c>
      <c r="G122" s="23">
        <v>1593</v>
      </c>
      <c r="H122" s="23">
        <v>8956</v>
      </c>
      <c r="I122" s="36">
        <v>13543</v>
      </c>
      <c r="J122" s="36">
        <v>13513</v>
      </c>
      <c r="K122" s="23">
        <v>0</v>
      </c>
      <c r="L122" s="23">
        <v>709.12</v>
      </c>
      <c r="M122" s="25">
        <v>4447.09</v>
      </c>
      <c r="N122" s="25">
        <f t="shared" ref="N122:N127" si="92">J122-M122</f>
        <v>9065.91</v>
      </c>
      <c r="O122" s="25">
        <f t="shared" ref="O122:O129" si="93">+N122+P122</f>
        <v>9095.91</v>
      </c>
      <c r="P122" s="25">
        <f t="shared" ref="P122:P130" si="94">+I122-J122</f>
        <v>30</v>
      </c>
      <c r="Q122" s="23">
        <v>4080.67</v>
      </c>
      <c r="R122" s="60">
        <v>366.42</v>
      </c>
      <c r="S122" s="27">
        <f t="shared" si="70"/>
        <v>32.90971656922963</v>
      </c>
      <c r="T122" s="27">
        <f t="shared" si="71"/>
        <v>32.836816067341061</v>
      </c>
    </row>
    <row r="123" spans="2:20" ht="13.5" customHeight="1">
      <c r="B123" s="46">
        <v>273</v>
      </c>
      <c r="C123" s="29" t="s">
        <v>151</v>
      </c>
      <c r="D123" s="36">
        <v>57471</v>
      </c>
      <c r="E123" s="58">
        <v>0</v>
      </c>
      <c r="F123" s="23">
        <f t="shared" si="64"/>
        <v>140799</v>
      </c>
      <c r="G123" s="23">
        <v>-66730</v>
      </c>
      <c r="H123" s="23">
        <v>207529</v>
      </c>
      <c r="I123" s="36">
        <v>198270</v>
      </c>
      <c r="J123" s="36">
        <v>198270</v>
      </c>
      <c r="K123" s="23">
        <v>0</v>
      </c>
      <c r="L123" s="23">
        <v>679.82</v>
      </c>
      <c r="M123" s="25">
        <v>93567.71</v>
      </c>
      <c r="N123" s="25">
        <f t="shared" si="92"/>
        <v>104702.29</v>
      </c>
      <c r="O123" s="25">
        <f t="shared" si="93"/>
        <v>104702.29</v>
      </c>
      <c r="P123" s="25">
        <f t="shared" si="94"/>
        <v>0</v>
      </c>
      <c r="Q123" s="23">
        <v>82141.070000000007</v>
      </c>
      <c r="R123" s="60">
        <v>11426.64</v>
      </c>
      <c r="S123" s="27">
        <f t="shared" si="70"/>
        <v>47.192066374136282</v>
      </c>
      <c r="T123" s="27">
        <f t="shared" si="71"/>
        <v>47.192066374136282</v>
      </c>
    </row>
    <row r="124" spans="2:20" ht="13.5" customHeight="1">
      <c r="B124" s="46">
        <v>274</v>
      </c>
      <c r="C124" s="29" t="s">
        <v>152</v>
      </c>
      <c r="D124" s="36">
        <v>550</v>
      </c>
      <c r="E124" s="58">
        <v>0</v>
      </c>
      <c r="F124" s="23">
        <f t="shared" si="64"/>
        <v>9132</v>
      </c>
      <c r="G124" s="23">
        <v>7382</v>
      </c>
      <c r="H124" s="23">
        <v>1750</v>
      </c>
      <c r="I124" s="36">
        <v>9682</v>
      </c>
      <c r="J124" s="36">
        <v>9682</v>
      </c>
      <c r="K124" s="23">
        <v>0</v>
      </c>
      <c r="L124" s="23">
        <v>1199.3699999999999</v>
      </c>
      <c r="M124" s="25">
        <v>7276.95</v>
      </c>
      <c r="N124" s="25">
        <f t="shared" si="92"/>
        <v>2405.0500000000002</v>
      </c>
      <c r="O124" s="25">
        <f t="shared" si="93"/>
        <v>2405.0500000000002</v>
      </c>
      <c r="P124" s="25">
        <f t="shared" si="94"/>
        <v>0</v>
      </c>
      <c r="Q124" s="23">
        <v>4111.8599999999997</v>
      </c>
      <c r="R124" s="60">
        <v>3165.09</v>
      </c>
      <c r="S124" s="27">
        <f t="shared" si="70"/>
        <v>75.159574468085097</v>
      </c>
      <c r="T124" s="27">
        <f t="shared" si="71"/>
        <v>75.159574468085097</v>
      </c>
    </row>
    <row r="125" spans="2:20" ht="13.5" customHeight="1">
      <c r="B125" s="46">
        <v>275</v>
      </c>
      <c r="C125" s="29" t="s">
        <v>153</v>
      </c>
      <c r="D125" s="36">
        <v>56172</v>
      </c>
      <c r="E125" s="58">
        <v>0</v>
      </c>
      <c r="F125" s="23">
        <f t="shared" si="64"/>
        <v>108770</v>
      </c>
      <c r="G125" s="23">
        <v>51891</v>
      </c>
      <c r="H125" s="23">
        <v>56879</v>
      </c>
      <c r="I125" s="36">
        <v>164942</v>
      </c>
      <c r="J125" s="36">
        <v>164942</v>
      </c>
      <c r="K125" s="23">
        <v>0</v>
      </c>
      <c r="L125" s="23">
        <v>30183.54</v>
      </c>
      <c r="M125" s="25">
        <v>75920.42</v>
      </c>
      <c r="N125" s="25">
        <f t="shared" si="92"/>
        <v>89021.58</v>
      </c>
      <c r="O125" s="25">
        <f t="shared" si="93"/>
        <v>89021.58</v>
      </c>
      <c r="P125" s="25">
        <f t="shared" si="94"/>
        <v>0</v>
      </c>
      <c r="Q125" s="23">
        <v>30897.73</v>
      </c>
      <c r="R125" s="26">
        <v>45022.69</v>
      </c>
      <c r="S125" s="27">
        <f t="shared" si="70"/>
        <v>46.028555492233629</v>
      </c>
      <c r="T125" s="27">
        <f t="shared" si="71"/>
        <v>46.028555492233629</v>
      </c>
    </row>
    <row r="126" spans="2:20" ht="13.5" customHeight="1">
      <c r="B126" s="47">
        <v>277</v>
      </c>
      <c r="C126" s="29" t="s">
        <v>154</v>
      </c>
      <c r="D126" s="36">
        <v>350</v>
      </c>
      <c r="E126" s="58">
        <v>0</v>
      </c>
      <c r="F126" s="23">
        <f t="shared" si="64"/>
        <v>4650</v>
      </c>
      <c r="G126" s="23">
        <v>0</v>
      </c>
      <c r="H126" s="23">
        <v>4650</v>
      </c>
      <c r="I126" s="36">
        <v>5000</v>
      </c>
      <c r="J126" s="36">
        <v>5000</v>
      </c>
      <c r="K126" s="23">
        <v>0</v>
      </c>
      <c r="L126" s="23">
        <v>1070</v>
      </c>
      <c r="M126" s="25">
        <v>2396.69</v>
      </c>
      <c r="N126" s="25">
        <f t="shared" si="92"/>
        <v>2603.31</v>
      </c>
      <c r="O126" s="25">
        <f t="shared" si="93"/>
        <v>2603.31</v>
      </c>
      <c r="P126" s="25">
        <f t="shared" si="94"/>
        <v>0</v>
      </c>
      <c r="Q126" s="23">
        <v>0</v>
      </c>
      <c r="R126" s="60">
        <v>2396.69</v>
      </c>
      <c r="S126" s="27">
        <f t="shared" si="70"/>
        <v>47.933799999999998</v>
      </c>
      <c r="T126" s="27">
        <f t="shared" si="71"/>
        <v>47.933799999999998</v>
      </c>
    </row>
    <row r="127" spans="2:20" ht="13.5" customHeight="1">
      <c r="B127" s="53">
        <v>279</v>
      </c>
      <c r="C127" s="29" t="s">
        <v>155</v>
      </c>
      <c r="D127" s="36">
        <v>2823</v>
      </c>
      <c r="E127" s="58">
        <v>0</v>
      </c>
      <c r="F127" s="23">
        <f t="shared" si="64"/>
        <v>3889</v>
      </c>
      <c r="G127" s="23">
        <v>169</v>
      </c>
      <c r="H127" s="23">
        <v>3720</v>
      </c>
      <c r="I127" s="36">
        <v>6712</v>
      </c>
      <c r="J127" s="36">
        <v>6712</v>
      </c>
      <c r="K127" s="23">
        <v>0</v>
      </c>
      <c r="L127" s="23">
        <v>907.35</v>
      </c>
      <c r="M127" s="25">
        <v>4322.1499999999996</v>
      </c>
      <c r="N127" s="25">
        <f t="shared" si="92"/>
        <v>2389.8500000000004</v>
      </c>
      <c r="O127" s="25">
        <f>+N127+P127</f>
        <v>2389.8500000000004</v>
      </c>
      <c r="P127" s="25">
        <f t="shared" si="94"/>
        <v>0</v>
      </c>
      <c r="Q127" s="23">
        <v>2972.2</v>
      </c>
      <c r="R127" s="60">
        <v>1349.95</v>
      </c>
      <c r="S127" s="27">
        <f t="shared" si="70"/>
        <v>64.394368295589985</v>
      </c>
      <c r="T127" s="27">
        <f t="shared" si="71"/>
        <v>64.394368295589985</v>
      </c>
    </row>
    <row r="128" spans="2:20" ht="13.5" customHeight="1">
      <c r="B128" s="51">
        <v>280</v>
      </c>
      <c r="C128" s="63" t="s">
        <v>156</v>
      </c>
      <c r="D128" s="36">
        <v>36268</v>
      </c>
      <c r="E128" s="64">
        <v>0</v>
      </c>
      <c r="F128" s="32">
        <f t="shared" si="64"/>
        <v>204845</v>
      </c>
      <c r="G128" s="32">
        <v>-6000</v>
      </c>
      <c r="H128" s="32">
        <v>210845</v>
      </c>
      <c r="I128" s="64">
        <v>241113</v>
      </c>
      <c r="J128" s="65">
        <v>241113</v>
      </c>
      <c r="K128" s="32">
        <v>0</v>
      </c>
      <c r="L128" s="59">
        <v>45729.52</v>
      </c>
      <c r="M128" s="59">
        <v>146633.1</v>
      </c>
      <c r="N128" s="13">
        <f>J128-M128</f>
        <v>94479.9</v>
      </c>
      <c r="O128" s="13">
        <f t="shared" si="93"/>
        <v>94479.9</v>
      </c>
      <c r="P128" s="13">
        <f t="shared" si="94"/>
        <v>0</v>
      </c>
      <c r="Q128" s="34">
        <v>71713.72</v>
      </c>
      <c r="R128" s="34">
        <v>74919.38</v>
      </c>
      <c r="S128" s="14">
        <f t="shared" si="70"/>
        <v>60.815094996951636</v>
      </c>
      <c r="T128" s="14">
        <f>+M128/I128*100</f>
        <v>60.815094996951636</v>
      </c>
    </row>
    <row r="129" spans="2:20" ht="13.5" customHeight="1">
      <c r="B129" s="45">
        <v>290</v>
      </c>
      <c r="C129" s="39" t="s">
        <v>157</v>
      </c>
      <c r="D129" s="32">
        <f>+D130</f>
        <v>0</v>
      </c>
      <c r="E129" s="32">
        <f>+E130</f>
        <v>0</v>
      </c>
      <c r="F129" s="32">
        <f t="shared" si="64"/>
        <v>210</v>
      </c>
      <c r="G129" s="32">
        <f t="shared" ref="G129:M129" si="95">+G130</f>
        <v>210</v>
      </c>
      <c r="H129" s="32">
        <f t="shared" si="95"/>
        <v>0</v>
      </c>
      <c r="I129" s="64">
        <f t="shared" si="95"/>
        <v>210</v>
      </c>
      <c r="J129" s="65">
        <f t="shared" si="95"/>
        <v>210</v>
      </c>
      <c r="K129" s="32">
        <f t="shared" si="95"/>
        <v>0</v>
      </c>
      <c r="L129" s="59">
        <f t="shared" si="95"/>
        <v>0</v>
      </c>
      <c r="M129" s="59">
        <f t="shared" si="95"/>
        <v>164</v>
      </c>
      <c r="N129" s="13">
        <f>J129-M129</f>
        <v>46</v>
      </c>
      <c r="O129" s="13">
        <f t="shared" si="93"/>
        <v>46</v>
      </c>
      <c r="P129" s="13">
        <f t="shared" si="94"/>
        <v>0</v>
      </c>
      <c r="Q129" s="13">
        <f>+Q130</f>
        <v>164</v>
      </c>
      <c r="R129" s="13">
        <f>+R130</f>
        <v>0</v>
      </c>
      <c r="S129" s="14">
        <f t="shared" si="70"/>
        <v>78.095238095238102</v>
      </c>
      <c r="T129" s="14">
        <f t="shared" ref="T129:T130" si="96">+M129/I129*100</f>
        <v>78.095238095238102</v>
      </c>
    </row>
    <row r="130" spans="2:20" ht="13.5" customHeight="1">
      <c r="B130" s="53">
        <v>291</v>
      </c>
      <c r="C130" s="41" t="s">
        <v>111</v>
      </c>
      <c r="D130" s="58">
        <v>0</v>
      </c>
      <c r="E130" s="58">
        <v>0</v>
      </c>
      <c r="F130" s="23">
        <f t="shared" si="64"/>
        <v>210</v>
      </c>
      <c r="G130" s="23">
        <v>210</v>
      </c>
      <c r="H130" s="23">
        <v>0</v>
      </c>
      <c r="I130" s="58">
        <v>210</v>
      </c>
      <c r="J130" s="36">
        <v>210</v>
      </c>
      <c r="K130" s="23">
        <v>0</v>
      </c>
      <c r="L130" s="66">
        <v>0</v>
      </c>
      <c r="M130" s="66">
        <v>164</v>
      </c>
      <c r="N130" s="25">
        <f t="shared" ref="N130" si="97">J130-M130</f>
        <v>46</v>
      </c>
      <c r="O130" s="25">
        <f>+N130+P130</f>
        <v>46</v>
      </c>
      <c r="P130" s="25">
        <f t="shared" si="94"/>
        <v>0</v>
      </c>
      <c r="Q130" s="26">
        <v>164</v>
      </c>
      <c r="R130" s="25">
        <v>0</v>
      </c>
      <c r="S130" s="27">
        <f t="shared" si="70"/>
        <v>78.095238095238102</v>
      </c>
      <c r="T130" s="27">
        <f t="shared" si="96"/>
        <v>78.095238095238102</v>
      </c>
    </row>
    <row r="131" spans="2:20" ht="13.5" customHeight="1">
      <c r="B131" s="67">
        <v>3</v>
      </c>
      <c r="C131" s="39" t="s">
        <v>158</v>
      </c>
      <c r="D131" s="59">
        <f t="shared" ref="D131:R131" si="98">+D134+D137+D138+D139+D132</f>
        <v>0</v>
      </c>
      <c r="E131" s="59">
        <f t="shared" si="98"/>
        <v>0</v>
      </c>
      <c r="F131" s="59">
        <f t="shared" si="98"/>
        <v>206541</v>
      </c>
      <c r="G131" s="59">
        <f t="shared" si="98"/>
        <v>106286</v>
      </c>
      <c r="H131" s="59">
        <f t="shared" si="98"/>
        <v>100255</v>
      </c>
      <c r="I131" s="59">
        <f t="shared" si="98"/>
        <v>206541</v>
      </c>
      <c r="J131" s="59">
        <f t="shared" si="98"/>
        <v>206541</v>
      </c>
      <c r="K131" s="59">
        <f t="shared" si="98"/>
        <v>0</v>
      </c>
      <c r="L131" s="59">
        <f t="shared" si="98"/>
        <v>17191</v>
      </c>
      <c r="M131" s="59">
        <f t="shared" si="98"/>
        <v>162588.85</v>
      </c>
      <c r="N131" s="59">
        <f t="shared" si="98"/>
        <v>43952.15</v>
      </c>
      <c r="O131" s="59">
        <f t="shared" si="98"/>
        <v>43952.15</v>
      </c>
      <c r="P131" s="59">
        <f t="shared" si="98"/>
        <v>0</v>
      </c>
      <c r="Q131" s="59">
        <f t="shared" si="98"/>
        <v>83804.739999999991</v>
      </c>
      <c r="R131" s="59">
        <f t="shared" si="98"/>
        <v>78784.11</v>
      </c>
      <c r="S131" s="68">
        <f t="shared" si="70"/>
        <v>78.719890965958342</v>
      </c>
      <c r="T131" s="68">
        <f t="shared" si="71"/>
        <v>78.719890965958342</v>
      </c>
    </row>
    <row r="132" spans="2:20" ht="13.5" customHeight="1">
      <c r="B132" s="45">
        <v>300</v>
      </c>
      <c r="C132" s="39" t="s">
        <v>159</v>
      </c>
      <c r="D132" s="59">
        <f>+D133</f>
        <v>0</v>
      </c>
      <c r="E132" s="59">
        <f t="shared" ref="E132:R132" si="99">+E133</f>
        <v>0</v>
      </c>
      <c r="F132" s="59">
        <f t="shared" si="99"/>
        <v>642</v>
      </c>
      <c r="G132" s="59">
        <f t="shared" si="99"/>
        <v>642</v>
      </c>
      <c r="H132" s="59">
        <f t="shared" si="99"/>
        <v>0</v>
      </c>
      <c r="I132" s="59">
        <f t="shared" si="99"/>
        <v>642</v>
      </c>
      <c r="J132" s="59">
        <f t="shared" si="99"/>
        <v>642</v>
      </c>
      <c r="K132" s="59">
        <f t="shared" si="99"/>
        <v>0</v>
      </c>
      <c r="L132" s="59">
        <f t="shared" si="99"/>
        <v>0</v>
      </c>
      <c r="M132" s="59">
        <f t="shared" si="99"/>
        <v>535</v>
      </c>
      <c r="N132" s="59">
        <f t="shared" si="99"/>
        <v>107</v>
      </c>
      <c r="O132" s="59">
        <f t="shared" si="99"/>
        <v>107</v>
      </c>
      <c r="P132" s="59">
        <f t="shared" si="99"/>
        <v>0</v>
      </c>
      <c r="Q132" s="59">
        <f t="shared" si="99"/>
        <v>535</v>
      </c>
      <c r="R132" s="59">
        <f t="shared" si="99"/>
        <v>0</v>
      </c>
      <c r="S132" s="68">
        <f>+M132/J132*100</f>
        <v>83.333333333333343</v>
      </c>
      <c r="T132" s="68">
        <f>+M132/I132*100</f>
        <v>83.333333333333343</v>
      </c>
    </row>
    <row r="133" spans="2:20" ht="13.5" customHeight="1">
      <c r="B133" s="69">
        <v>302</v>
      </c>
      <c r="C133" s="41" t="s">
        <v>160</v>
      </c>
      <c r="D133" s="66">
        <v>0</v>
      </c>
      <c r="E133" s="66">
        <v>0</v>
      </c>
      <c r="F133" s="23">
        <f t="shared" ref="F133:F139" si="100">+G133+H133</f>
        <v>642</v>
      </c>
      <c r="G133" s="66">
        <v>642</v>
      </c>
      <c r="H133" s="66">
        <v>0</v>
      </c>
      <c r="I133" s="66">
        <v>642</v>
      </c>
      <c r="J133" s="66">
        <v>642</v>
      </c>
      <c r="K133" s="66">
        <v>0</v>
      </c>
      <c r="L133" s="66">
        <v>0</v>
      </c>
      <c r="M133" s="66">
        <v>535</v>
      </c>
      <c r="N133" s="25">
        <f t="shared" ref="N133" si="101">J133-M133</f>
        <v>107</v>
      </c>
      <c r="O133" s="25">
        <f t="shared" ref="O133" si="102">+N133+P133</f>
        <v>107</v>
      </c>
      <c r="P133" s="25">
        <f t="shared" ref="P133" si="103">+I133-J133</f>
        <v>0</v>
      </c>
      <c r="Q133" s="23">
        <v>535</v>
      </c>
      <c r="R133" s="66">
        <v>0</v>
      </c>
      <c r="S133" s="68">
        <f>+M133/J133*100</f>
        <v>83.333333333333343</v>
      </c>
      <c r="T133" s="68">
        <f>+M133/I133*100</f>
        <v>83.333333333333343</v>
      </c>
    </row>
    <row r="134" spans="2:20" ht="13.5" customHeight="1">
      <c r="B134" s="45">
        <v>330</v>
      </c>
      <c r="C134" s="39" t="s">
        <v>161</v>
      </c>
      <c r="D134" s="59">
        <f>+D135+D136</f>
        <v>0</v>
      </c>
      <c r="E134" s="59">
        <f>+E135</f>
        <v>0</v>
      </c>
      <c r="F134" s="59">
        <f>+F135+F136</f>
        <v>7052</v>
      </c>
      <c r="G134" s="59">
        <f>+G135+G136</f>
        <v>7052</v>
      </c>
      <c r="H134" s="59">
        <f>+H135+H136</f>
        <v>0</v>
      </c>
      <c r="I134" s="59">
        <f t="shared" ref="I134:P134" si="104">+I135+I136</f>
        <v>7052</v>
      </c>
      <c r="J134" s="59">
        <f t="shared" si="104"/>
        <v>7052</v>
      </c>
      <c r="K134" s="59">
        <f t="shared" si="104"/>
        <v>0</v>
      </c>
      <c r="L134" s="59">
        <f t="shared" si="104"/>
        <v>62.06</v>
      </c>
      <c r="M134" s="59">
        <f t="shared" si="104"/>
        <v>4886.4799999999996</v>
      </c>
      <c r="N134" s="59">
        <f t="shared" si="104"/>
        <v>2165.52</v>
      </c>
      <c r="O134" s="59">
        <f t="shared" si="104"/>
        <v>2165.52</v>
      </c>
      <c r="P134" s="59">
        <f t="shared" si="104"/>
        <v>0</v>
      </c>
      <c r="Q134" s="59">
        <f>+Q135+Q136</f>
        <v>4824.42</v>
      </c>
      <c r="R134" s="59">
        <f t="shared" ref="R134" si="105">+R135+R136</f>
        <v>62.06</v>
      </c>
      <c r="S134" s="68">
        <f>+M134/J134*100</f>
        <v>69.292115711854791</v>
      </c>
      <c r="T134" s="68">
        <f>+M134/I134*100</f>
        <v>69.292115711854791</v>
      </c>
    </row>
    <row r="135" spans="2:20" ht="13.5" customHeight="1">
      <c r="B135" s="53">
        <v>331</v>
      </c>
      <c r="C135" s="41" t="s">
        <v>162</v>
      </c>
      <c r="D135" s="66">
        <v>0</v>
      </c>
      <c r="E135" s="66">
        <v>0</v>
      </c>
      <c r="F135" s="23">
        <f t="shared" si="100"/>
        <v>4377</v>
      </c>
      <c r="G135" s="66">
        <v>4377</v>
      </c>
      <c r="H135" s="66">
        <v>0</v>
      </c>
      <c r="I135" s="66">
        <v>4377</v>
      </c>
      <c r="J135" s="66">
        <v>4377</v>
      </c>
      <c r="K135" s="66">
        <v>0</v>
      </c>
      <c r="L135" s="66">
        <v>62.06</v>
      </c>
      <c r="M135" s="66">
        <v>2211.48</v>
      </c>
      <c r="N135" s="66">
        <f t="shared" ref="N135:N139" si="106">J135-M135</f>
        <v>2165.52</v>
      </c>
      <c r="O135" s="66">
        <f>+N135+P135</f>
        <v>2165.52</v>
      </c>
      <c r="P135" s="66">
        <v>0</v>
      </c>
      <c r="Q135" s="66">
        <v>2149.42</v>
      </c>
      <c r="R135" s="66">
        <v>62.06</v>
      </c>
      <c r="S135" s="70">
        <f>+M135/J135*100</f>
        <v>50.525017135023987</v>
      </c>
      <c r="T135" s="27">
        <f t="shared" ref="T135:T137" si="107">+M135/I135*100</f>
        <v>50.525017135023987</v>
      </c>
    </row>
    <row r="136" spans="2:20" ht="13.5" customHeight="1">
      <c r="B136" s="53">
        <v>332</v>
      </c>
      <c r="C136" s="22" t="s">
        <v>163</v>
      </c>
      <c r="D136" s="66">
        <v>0</v>
      </c>
      <c r="E136" s="66">
        <v>0</v>
      </c>
      <c r="F136" s="23">
        <f t="shared" si="100"/>
        <v>2675</v>
      </c>
      <c r="G136" s="66">
        <v>2675</v>
      </c>
      <c r="H136" s="66">
        <v>0</v>
      </c>
      <c r="I136" s="66">
        <v>2675</v>
      </c>
      <c r="J136" s="66">
        <v>2675</v>
      </c>
      <c r="K136" s="66">
        <v>0</v>
      </c>
      <c r="L136" s="66">
        <v>0</v>
      </c>
      <c r="M136" s="66">
        <v>2675</v>
      </c>
      <c r="N136" s="66">
        <f t="shared" si="106"/>
        <v>0</v>
      </c>
      <c r="O136" s="66">
        <f t="shared" ref="O136:O137" si="108">+N136+P136</f>
        <v>0</v>
      </c>
      <c r="P136" s="66">
        <v>0</v>
      </c>
      <c r="Q136" s="66">
        <v>2675</v>
      </c>
      <c r="R136" s="66">
        <v>0</v>
      </c>
      <c r="S136" s="70">
        <f t="shared" ref="S136:S137" si="109">+M136/J136*100</f>
        <v>100</v>
      </c>
      <c r="T136" s="27">
        <f t="shared" si="107"/>
        <v>100</v>
      </c>
    </row>
    <row r="137" spans="2:20" ht="13.5" customHeight="1">
      <c r="B137" s="67">
        <v>340</v>
      </c>
      <c r="C137" s="39" t="s">
        <v>164</v>
      </c>
      <c r="D137" s="59">
        <v>0</v>
      </c>
      <c r="E137" s="59">
        <v>0</v>
      </c>
      <c r="F137" s="32">
        <f t="shared" si="100"/>
        <v>20000</v>
      </c>
      <c r="G137" s="59">
        <v>0</v>
      </c>
      <c r="H137" s="59">
        <v>20000</v>
      </c>
      <c r="I137" s="59">
        <v>20000</v>
      </c>
      <c r="J137" s="59">
        <v>20000</v>
      </c>
      <c r="K137" s="59">
        <v>0</v>
      </c>
      <c r="L137" s="59">
        <v>0</v>
      </c>
      <c r="M137" s="59">
        <v>18367.62</v>
      </c>
      <c r="N137" s="59">
        <f t="shared" si="106"/>
        <v>1632.380000000001</v>
      </c>
      <c r="O137" s="59">
        <f t="shared" si="108"/>
        <v>1632.380000000001</v>
      </c>
      <c r="P137" s="59">
        <v>0</v>
      </c>
      <c r="Q137" s="59">
        <v>11337.72</v>
      </c>
      <c r="R137" s="59">
        <v>7029.9</v>
      </c>
      <c r="S137" s="68">
        <f t="shared" si="109"/>
        <v>91.838099999999997</v>
      </c>
      <c r="T137" s="14">
        <f t="shared" si="107"/>
        <v>91.838099999999997</v>
      </c>
    </row>
    <row r="138" spans="2:20" ht="13.5" customHeight="1">
      <c r="B138" s="67">
        <v>350</v>
      </c>
      <c r="C138" s="39" t="s">
        <v>165</v>
      </c>
      <c r="D138" s="59">
        <v>0</v>
      </c>
      <c r="E138" s="59">
        <v>0</v>
      </c>
      <c r="F138" s="32">
        <f t="shared" si="100"/>
        <v>138847</v>
      </c>
      <c r="G138" s="59">
        <v>98592</v>
      </c>
      <c r="H138" s="32">
        <v>40255</v>
      </c>
      <c r="I138" s="59">
        <v>138847</v>
      </c>
      <c r="J138" s="59">
        <v>138847</v>
      </c>
      <c r="K138" s="59">
        <v>0</v>
      </c>
      <c r="L138" s="59">
        <v>13685.63</v>
      </c>
      <c r="M138" s="59">
        <v>122576.08</v>
      </c>
      <c r="N138" s="13">
        <f t="shared" si="106"/>
        <v>16270.919999999998</v>
      </c>
      <c r="O138" s="13">
        <f>+N138+P138</f>
        <v>16270.919999999998</v>
      </c>
      <c r="P138" s="59">
        <v>0</v>
      </c>
      <c r="Q138" s="13">
        <v>61975.6</v>
      </c>
      <c r="R138" s="71">
        <v>60600.480000000003</v>
      </c>
      <c r="S138" s="14">
        <f>+M138/J138*100</f>
        <v>88.281403271226594</v>
      </c>
      <c r="T138" s="14">
        <f>+M138/I138*100</f>
        <v>88.281403271226594</v>
      </c>
    </row>
    <row r="139" spans="2:20" ht="13.5" customHeight="1">
      <c r="B139" s="67">
        <v>370</v>
      </c>
      <c r="C139" s="39" t="s">
        <v>166</v>
      </c>
      <c r="D139" s="59">
        <v>0</v>
      </c>
      <c r="E139" s="59">
        <v>0</v>
      </c>
      <c r="F139" s="32">
        <f t="shared" si="100"/>
        <v>40000</v>
      </c>
      <c r="G139" s="59">
        <v>0</v>
      </c>
      <c r="H139" s="32">
        <v>40000</v>
      </c>
      <c r="I139" s="59">
        <v>40000</v>
      </c>
      <c r="J139" s="59">
        <v>40000</v>
      </c>
      <c r="K139" s="59">
        <v>0</v>
      </c>
      <c r="L139" s="59">
        <v>3443.31</v>
      </c>
      <c r="M139" s="59">
        <v>16223.67</v>
      </c>
      <c r="N139" s="13">
        <f t="shared" si="106"/>
        <v>23776.33</v>
      </c>
      <c r="O139" s="13">
        <f t="shared" ref="O139" si="110">+N139+P139</f>
        <v>23776.33</v>
      </c>
      <c r="P139" s="59">
        <v>0</v>
      </c>
      <c r="Q139" s="13">
        <v>5132</v>
      </c>
      <c r="R139" s="71">
        <v>11091.67</v>
      </c>
      <c r="S139" s="14">
        <f t="shared" ref="S139" si="111">+M139/J139*100</f>
        <v>40.559175000000003</v>
      </c>
      <c r="T139" s="14">
        <f t="shared" ref="T139" si="112">+M139/I139*100</f>
        <v>40.559175000000003</v>
      </c>
    </row>
    <row r="140" spans="2:20" ht="13.5" customHeight="1">
      <c r="B140" s="72">
        <v>6</v>
      </c>
      <c r="C140" s="42" t="s">
        <v>167</v>
      </c>
      <c r="D140" s="59">
        <f>+D141+D145+D151+D154</f>
        <v>119967</v>
      </c>
      <c r="E140" s="59">
        <f t="shared" ref="E140" si="113">+E141+E145+E151+E154</f>
        <v>0</v>
      </c>
      <c r="F140" s="59">
        <f>+F141+F145+F151+F154</f>
        <v>3334553</v>
      </c>
      <c r="G140" s="13">
        <f>+G141+G145+G151+G154</f>
        <v>-86062</v>
      </c>
      <c r="H140" s="59">
        <f>+H141+H145+H151+H154</f>
        <v>3420615</v>
      </c>
      <c r="I140" s="59">
        <f>+I141+I145+I151+I154</f>
        <v>3454520</v>
      </c>
      <c r="J140" s="59">
        <f>+J141+J145+J151+J154</f>
        <v>3453320</v>
      </c>
      <c r="K140" s="59">
        <f t="shared" ref="K140:R140" si="114">+K141+K145+K151+K154</f>
        <v>0</v>
      </c>
      <c r="L140" s="59">
        <f>+L141+L145+L151+L154</f>
        <v>123587.28000000001</v>
      </c>
      <c r="M140" s="59">
        <f t="shared" si="114"/>
        <v>1256955.3</v>
      </c>
      <c r="N140" s="59">
        <f t="shared" si="114"/>
        <v>2196364.6999999997</v>
      </c>
      <c r="O140" s="59">
        <f t="shared" si="114"/>
        <v>2197564.6999999997</v>
      </c>
      <c r="P140" s="59">
        <f t="shared" si="114"/>
        <v>1200</v>
      </c>
      <c r="Q140" s="59">
        <f t="shared" si="114"/>
        <v>1020461.5900000001</v>
      </c>
      <c r="R140" s="59">
        <f t="shared" si="114"/>
        <v>236493.71</v>
      </c>
      <c r="S140" s="68">
        <f t="shared" si="70"/>
        <v>36.398460032664218</v>
      </c>
      <c r="T140" s="68">
        <f t="shared" si="71"/>
        <v>36.385816263909312</v>
      </c>
    </row>
    <row r="141" spans="2:20" s="3" customFormat="1" ht="13.5" customHeight="1">
      <c r="B141" s="72">
        <v>610</v>
      </c>
      <c r="C141" s="42" t="s">
        <v>168</v>
      </c>
      <c r="D141" s="59">
        <f t="shared" ref="D141:K141" si="115">SUM(D142:D142)</f>
        <v>100000</v>
      </c>
      <c r="E141" s="59">
        <f t="shared" si="115"/>
        <v>0</v>
      </c>
      <c r="F141" s="73">
        <f>SUM(F142:F144)</f>
        <v>1607326</v>
      </c>
      <c r="G141" s="73">
        <f>SUM(G142:G144)</f>
        <v>-37674</v>
      </c>
      <c r="H141" s="73">
        <f>SUM(H142:H144)</f>
        <v>1645000</v>
      </c>
      <c r="I141" s="59">
        <f>SUM(I142:I144)</f>
        <v>1707326</v>
      </c>
      <c r="J141" s="59">
        <f>SUM(J142:J144)</f>
        <v>1707326</v>
      </c>
      <c r="K141" s="59">
        <f t="shared" si="115"/>
        <v>0</v>
      </c>
      <c r="L141" s="59">
        <f t="shared" ref="L141:R141" si="116">SUM(L142:L144)</f>
        <v>14192.89</v>
      </c>
      <c r="M141" s="59">
        <f t="shared" si="116"/>
        <v>820926.47</v>
      </c>
      <c r="N141" s="59">
        <f t="shared" si="116"/>
        <v>886399.53</v>
      </c>
      <c r="O141" s="59">
        <f t="shared" si="116"/>
        <v>886399.53</v>
      </c>
      <c r="P141" s="59">
        <f t="shared" si="116"/>
        <v>0</v>
      </c>
      <c r="Q141" s="59">
        <f t="shared" si="116"/>
        <v>748290.35</v>
      </c>
      <c r="R141" s="59">
        <f t="shared" si="116"/>
        <v>72636.12</v>
      </c>
      <c r="S141" s="14">
        <f t="shared" si="70"/>
        <v>48.082584696771441</v>
      </c>
      <c r="T141" s="14">
        <f t="shared" si="71"/>
        <v>48.082584696771441</v>
      </c>
    </row>
    <row r="142" spans="2:20" ht="13.5" customHeight="1">
      <c r="B142" s="74">
        <v>613</v>
      </c>
      <c r="C142" s="22" t="s">
        <v>169</v>
      </c>
      <c r="D142" s="23">
        <v>100000</v>
      </c>
      <c r="E142" s="23">
        <v>0</v>
      </c>
      <c r="F142" s="23">
        <f t="shared" ref="F142:F158" si="117">+G142+H142</f>
        <v>582326</v>
      </c>
      <c r="G142" s="23">
        <v>-37674</v>
      </c>
      <c r="H142" s="23">
        <v>620000</v>
      </c>
      <c r="I142" s="66">
        <v>682326</v>
      </c>
      <c r="J142" s="36">
        <v>682326</v>
      </c>
      <c r="K142" s="23">
        <v>0</v>
      </c>
      <c r="L142" s="66">
        <v>0</v>
      </c>
      <c r="M142" s="66">
        <v>620000</v>
      </c>
      <c r="N142" s="25">
        <f t="shared" ref="N142:N144" si="118">J142-M142</f>
        <v>62326</v>
      </c>
      <c r="O142" s="25">
        <f t="shared" ref="O142:O144" si="119">+N142+P142</f>
        <v>62326</v>
      </c>
      <c r="P142" s="25">
        <f>+I142-J142</f>
        <v>0</v>
      </c>
      <c r="Q142" s="23">
        <v>620000</v>
      </c>
      <c r="R142" s="23">
        <v>0</v>
      </c>
      <c r="S142" s="27">
        <f t="shared" si="70"/>
        <v>90.865656592303395</v>
      </c>
      <c r="T142" s="27">
        <f t="shared" si="71"/>
        <v>90.865656592303395</v>
      </c>
    </row>
    <row r="143" spans="2:20" ht="13.5" customHeight="1">
      <c r="B143" s="74">
        <v>614</v>
      </c>
      <c r="C143" s="22" t="s">
        <v>170</v>
      </c>
      <c r="D143" s="23">
        <v>0</v>
      </c>
      <c r="E143" s="23">
        <v>0</v>
      </c>
      <c r="F143" s="23">
        <f t="shared" si="117"/>
        <v>500000</v>
      </c>
      <c r="G143" s="23">
        <v>0</v>
      </c>
      <c r="H143" s="23">
        <v>500000</v>
      </c>
      <c r="I143" s="66">
        <v>500000</v>
      </c>
      <c r="J143" s="36">
        <v>500000</v>
      </c>
      <c r="K143" s="23">
        <v>0</v>
      </c>
      <c r="L143" s="66">
        <v>8400</v>
      </c>
      <c r="M143" s="66">
        <v>120682</v>
      </c>
      <c r="N143" s="25">
        <f t="shared" si="118"/>
        <v>379318</v>
      </c>
      <c r="O143" s="25">
        <f t="shared" si="119"/>
        <v>379318</v>
      </c>
      <c r="P143" s="25">
        <f t="shared" ref="P143:P144" si="120">+I143-J143</f>
        <v>0</v>
      </c>
      <c r="Q143" s="23">
        <v>120682</v>
      </c>
      <c r="R143" s="23">
        <v>0</v>
      </c>
      <c r="S143" s="27">
        <f t="shared" si="70"/>
        <v>24.136399999999998</v>
      </c>
      <c r="T143" s="27">
        <f t="shared" si="71"/>
        <v>24.136399999999998</v>
      </c>
    </row>
    <row r="144" spans="2:20" ht="13.5" customHeight="1">
      <c r="B144" s="74">
        <v>615</v>
      </c>
      <c r="C144" s="22" t="s">
        <v>171</v>
      </c>
      <c r="D144" s="23">
        <v>0</v>
      </c>
      <c r="E144" s="23">
        <v>0</v>
      </c>
      <c r="F144" s="23">
        <f t="shared" si="117"/>
        <v>525000</v>
      </c>
      <c r="G144" s="23">
        <v>0</v>
      </c>
      <c r="H144" s="23">
        <v>525000</v>
      </c>
      <c r="I144" s="66">
        <v>525000</v>
      </c>
      <c r="J144" s="36">
        <v>525000</v>
      </c>
      <c r="K144" s="23">
        <v>0</v>
      </c>
      <c r="L144" s="66">
        <v>5792.89</v>
      </c>
      <c r="M144" s="66">
        <v>80244.47</v>
      </c>
      <c r="N144" s="25">
        <f t="shared" si="118"/>
        <v>444755.53</v>
      </c>
      <c r="O144" s="25">
        <f t="shared" si="119"/>
        <v>444755.53</v>
      </c>
      <c r="P144" s="25">
        <f t="shared" si="120"/>
        <v>0</v>
      </c>
      <c r="Q144" s="23">
        <v>7608.35</v>
      </c>
      <c r="R144" s="23">
        <v>72636.12</v>
      </c>
      <c r="S144" s="27">
        <f t="shared" si="70"/>
        <v>15.284660952380952</v>
      </c>
      <c r="T144" s="27">
        <f t="shared" si="71"/>
        <v>15.284660952380952</v>
      </c>
    </row>
    <row r="145" spans="2:20" s="4" customFormat="1" ht="13.5" customHeight="1">
      <c r="B145" s="75">
        <v>620</v>
      </c>
      <c r="C145" s="20" t="s">
        <v>172</v>
      </c>
      <c r="D145" s="59">
        <f>SUM(D146:D150)</f>
        <v>7000</v>
      </c>
      <c r="E145" s="59">
        <f t="shared" ref="E145:R145" si="121">SUM(E146:E150)</f>
        <v>0</v>
      </c>
      <c r="F145" s="59">
        <f t="shared" si="121"/>
        <v>497037</v>
      </c>
      <c r="G145" s="13">
        <f t="shared" si="121"/>
        <v>-53963</v>
      </c>
      <c r="H145" s="59">
        <f t="shared" si="121"/>
        <v>551000</v>
      </c>
      <c r="I145" s="59">
        <f t="shared" si="121"/>
        <v>504037</v>
      </c>
      <c r="J145" s="59">
        <f>SUM(J146:J150)</f>
        <v>502837</v>
      </c>
      <c r="K145" s="59">
        <f>SUM(K146:K150)</f>
        <v>0</v>
      </c>
      <c r="L145" s="59">
        <f t="shared" ref="L145:M145" si="122">SUM(L146:L150)</f>
        <v>102804.26000000001</v>
      </c>
      <c r="M145" s="59">
        <f t="shared" si="122"/>
        <v>197429.38</v>
      </c>
      <c r="N145" s="59">
        <f t="shared" si="121"/>
        <v>305407.62</v>
      </c>
      <c r="O145" s="59">
        <f>SUM(O146:O150)</f>
        <v>306607.62</v>
      </c>
      <c r="P145" s="59">
        <f t="shared" si="121"/>
        <v>1200</v>
      </c>
      <c r="Q145" s="59">
        <f t="shared" si="121"/>
        <v>40161.919999999998</v>
      </c>
      <c r="R145" s="59">
        <f t="shared" si="121"/>
        <v>157267.46</v>
      </c>
      <c r="S145" s="14">
        <f>+M145/J145*100</f>
        <v>39.263097186563442</v>
      </c>
      <c r="T145" s="14">
        <f t="shared" si="71"/>
        <v>39.16962048421049</v>
      </c>
    </row>
    <row r="146" spans="2:20" s="4" customFormat="1" ht="13.5" customHeight="1">
      <c r="B146" s="74">
        <v>621</v>
      </c>
      <c r="C146" s="29" t="s">
        <v>173</v>
      </c>
      <c r="D146" s="36">
        <v>500</v>
      </c>
      <c r="E146" s="66">
        <v>0</v>
      </c>
      <c r="F146" s="23">
        <f t="shared" si="117"/>
        <v>39</v>
      </c>
      <c r="G146" s="23">
        <v>-9461</v>
      </c>
      <c r="H146" s="23">
        <v>9500</v>
      </c>
      <c r="I146" s="36">
        <v>539</v>
      </c>
      <c r="J146" s="23">
        <v>439</v>
      </c>
      <c r="K146" s="23">
        <v>0</v>
      </c>
      <c r="L146" s="66">
        <v>0</v>
      </c>
      <c r="M146" s="66">
        <v>0</v>
      </c>
      <c r="N146" s="25">
        <f t="shared" ref="N146:N150" si="123">J146-M146</f>
        <v>439</v>
      </c>
      <c r="O146" s="25">
        <f>+N146+P146</f>
        <v>539</v>
      </c>
      <c r="P146" s="25">
        <f>+I146-J146</f>
        <v>100</v>
      </c>
      <c r="Q146" s="23">
        <v>0</v>
      </c>
      <c r="R146" s="25">
        <v>0</v>
      </c>
      <c r="S146" s="27">
        <f t="shared" ref="S146:S150" si="124">+M146/J146*100</f>
        <v>0</v>
      </c>
      <c r="T146" s="27">
        <f t="shared" si="71"/>
        <v>0</v>
      </c>
    </row>
    <row r="147" spans="2:20" s="4" customFormat="1" ht="13.5" customHeight="1">
      <c r="B147" s="74">
        <v>622</v>
      </c>
      <c r="C147" s="29" t="s">
        <v>174</v>
      </c>
      <c r="D147" s="36">
        <v>500</v>
      </c>
      <c r="E147" s="66">
        <v>0</v>
      </c>
      <c r="F147" s="23">
        <f t="shared" si="117"/>
        <v>3825</v>
      </c>
      <c r="G147" s="23">
        <v>-25675</v>
      </c>
      <c r="H147" s="23">
        <v>29500</v>
      </c>
      <c r="I147" s="36">
        <v>4325</v>
      </c>
      <c r="J147" s="23">
        <v>4325</v>
      </c>
      <c r="K147" s="23">
        <v>0</v>
      </c>
      <c r="L147" s="66">
        <v>0</v>
      </c>
      <c r="M147" s="66">
        <v>0</v>
      </c>
      <c r="N147" s="25">
        <f t="shared" si="123"/>
        <v>4325</v>
      </c>
      <c r="O147" s="25">
        <f t="shared" ref="O147:O150" si="125">+N147+P147</f>
        <v>4325</v>
      </c>
      <c r="P147" s="25">
        <f>+I147-J147</f>
        <v>0</v>
      </c>
      <c r="Q147" s="23">
        <v>0</v>
      </c>
      <c r="R147" s="25">
        <v>0</v>
      </c>
      <c r="S147" s="27">
        <f t="shared" si="124"/>
        <v>0</v>
      </c>
      <c r="T147" s="27">
        <f t="shared" si="71"/>
        <v>0</v>
      </c>
    </row>
    <row r="148" spans="2:20" s="4" customFormat="1" ht="13.5" customHeight="1">
      <c r="B148" s="74">
        <v>623</v>
      </c>
      <c r="C148" s="29" t="s">
        <v>175</v>
      </c>
      <c r="D148" s="36">
        <v>500</v>
      </c>
      <c r="E148" s="66">
        <v>0</v>
      </c>
      <c r="F148" s="23">
        <f t="shared" si="117"/>
        <v>84000</v>
      </c>
      <c r="G148" s="23">
        <v>-10500</v>
      </c>
      <c r="H148" s="23">
        <v>94500</v>
      </c>
      <c r="I148" s="36">
        <v>84500</v>
      </c>
      <c r="J148" s="23">
        <v>84500</v>
      </c>
      <c r="K148" s="23">
        <v>0</v>
      </c>
      <c r="L148" s="66">
        <v>4722.22</v>
      </c>
      <c r="M148" s="66">
        <v>4722.22</v>
      </c>
      <c r="N148" s="25">
        <f t="shared" si="123"/>
        <v>79777.78</v>
      </c>
      <c r="O148" s="25">
        <f t="shared" si="125"/>
        <v>79777.78</v>
      </c>
      <c r="P148" s="25">
        <f>+I148-J148</f>
        <v>0</v>
      </c>
      <c r="Q148" s="23">
        <v>0</v>
      </c>
      <c r="R148" s="25">
        <v>4722.22</v>
      </c>
      <c r="S148" s="27">
        <f t="shared" si="124"/>
        <v>5.5884260355029589</v>
      </c>
      <c r="T148" s="27">
        <f t="shared" si="71"/>
        <v>5.5884260355029589</v>
      </c>
    </row>
    <row r="149" spans="2:20" ht="13.5" customHeight="1">
      <c r="B149" s="74">
        <v>624</v>
      </c>
      <c r="C149" s="29" t="s">
        <v>176</v>
      </c>
      <c r="D149" s="36">
        <v>5000</v>
      </c>
      <c r="E149" s="66">
        <v>0</v>
      </c>
      <c r="F149" s="23">
        <f t="shared" si="117"/>
        <v>320003</v>
      </c>
      <c r="G149" s="23">
        <v>-997</v>
      </c>
      <c r="H149" s="23">
        <v>321000</v>
      </c>
      <c r="I149" s="36">
        <v>325003</v>
      </c>
      <c r="J149" s="36">
        <v>324003</v>
      </c>
      <c r="K149" s="23">
        <v>0</v>
      </c>
      <c r="L149" s="66">
        <v>77903.5</v>
      </c>
      <c r="M149" s="66">
        <v>142225.04</v>
      </c>
      <c r="N149" s="25">
        <f t="shared" si="123"/>
        <v>181777.96</v>
      </c>
      <c r="O149" s="25">
        <f t="shared" si="125"/>
        <v>182777.96</v>
      </c>
      <c r="P149" s="25">
        <f>+I149-J149</f>
        <v>1000</v>
      </c>
      <c r="Q149" s="23">
        <v>19503.54</v>
      </c>
      <c r="R149" s="25">
        <v>122721.5</v>
      </c>
      <c r="S149" s="27">
        <f t="shared" si="124"/>
        <v>43.89621083755398</v>
      </c>
      <c r="T149" s="27">
        <f t="shared" si="71"/>
        <v>43.7611468201832</v>
      </c>
    </row>
    <row r="150" spans="2:20" ht="13.5" customHeight="1">
      <c r="B150" s="74">
        <v>629</v>
      </c>
      <c r="C150" s="29" t="s">
        <v>177</v>
      </c>
      <c r="D150" s="52">
        <v>500</v>
      </c>
      <c r="E150" s="66">
        <v>0</v>
      </c>
      <c r="F150" s="23">
        <f t="shared" si="117"/>
        <v>89170</v>
      </c>
      <c r="G150" s="23">
        <v>-7330</v>
      </c>
      <c r="H150" s="23">
        <v>96500</v>
      </c>
      <c r="I150" s="36">
        <v>89670</v>
      </c>
      <c r="J150" s="23">
        <v>89570</v>
      </c>
      <c r="K150" s="23">
        <v>0</v>
      </c>
      <c r="L150" s="66">
        <v>20178.54</v>
      </c>
      <c r="M150" s="66">
        <v>50482.12</v>
      </c>
      <c r="N150" s="25">
        <f t="shared" si="123"/>
        <v>39087.879999999997</v>
      </c>
      <c r="O150" s="25">
        <f t="shared" si="125"/>
        <v>39187.879999999997</v>
      </c>
      <c r="P150" s="25">
        <f>+I150-J150</f>
        <v>100</v>
      </c>
      <c r="Q150" s="23">
        <v>20658.38</v>
      </c>
      <c r="R150" s="25">
        <v>29823.74</v>
      </c>
      <c r="S150" s="27">
        <f t="shared" si="124"/>
        <v>56.360522496371559</v>
      </c>
      <c r="T150" s="27">
        <f t="shared" si="71"/>
        <v>56.297669231627076</v>
      </c>
    </row>
    <row r="151" spans="2:20" s="3" customFormat="1" ht="13.5" customHeight="1">
      <c r="B151" s="75">
        <v>660</v>
      </c>
      <c r="C151" s="20" t="s">
        <v>178</v>
      </c>
      <c r="D151" s="59">
        <f t="shared" ref="D151:R151" si="126">SUM(D152:D153)</f>
        <v>12967</v>
      </c>
      <c r="E151" s="59">
        <f t="shared" si="126"/>
        <v>0</v>
      </c>
      <c r="F151" s="59">
        <f t="shared" ref="F151" si="127">SUM(F152:F153)</f>
        <v>300</v>
      </c>
      <c r="G151" s="59">
        <f t="shared" si="126"/>
        <v>300</v>
      </c>
      <c r="H151" s="59">
        <f t="shared" si="126"/>
        <v>0</v>
      </c>
      <c r="I151" s="59">
        <f>SUM(I152:I153)</f>
        <v>13267</v>
      </c>
      <c r="J151" s="59">
        <f t="shared" si="126"/>
        <v>13267</v>
      </c>
      <c r="K151" s="59">
        <f t="shared" si="126"/>
        <v>0</v>
      </c>
      <c r="L151" s="59">
        <f t="shared" si="126"/>
        <v>0</v>
      </c>
      <c r="M151" s="59">
        <f t="shared" si="126"/>
        <v>13230.79</v>
      </c>
      <c r="N151" s="59">
        <f t="shared" si="126"/>
        <v>36.209999999999127</v>
      </c>
      <c r="O151" s="59">
        <f t="shared" si="126"/>
        <v>36.209999999999127</v>
      </c>
      <c r="P151" s="59">
        <f t="shared" si="126"/>
        <v>0</v>
      </c>
      <c r="Q151" s="59">
        <f>SUM(Q152:Q153)</f>
        <v>13230.79</v>
      </c>
      <c r="R151" s="59">
        <f t="shared" si="126"/>
        <v>0</v>
      </c>
      <c r="S151" s="14">
        <f t="shared" si="70"/>
        <v>99.727067159116615</v>
      </c>
      <c r="T151" s="14">
        <f t="shared" si="71"/>
        <v>99.727067159116615</v>
      </c>
    </row>
    <row r="152" spans="2:20" ht="13.5" customHeight="1">
      <c r="B152" s="74">
        <v>662</v>
      </c>
      <c r="C152" s="29" t="s">
        <v>179</v>
      </c>
      <c r="D152" s="36">
        <v>4000</v>
      </c>
      <c r="E152" s="66">
        <v>0</v>
      </c>
      <c r="F152" s="23">
        <f t="shared" si="117"/>
        <v>0</v>
      </c>
      <c r="G152" s="23">
        <v>0</v>
      </c>
      <c r="H152" s="23">
        <v>0</v>
      </c>
      <c r="I152" s="66">
        <v>4000</v>
      </c>
      <c r="J152" s="26">
        <v>4000</v>
      </c>
      <c r="K152" s="23">
        <v>0</v>
      </c>
      <c r="L152" s="66">
        <v>0</v>
      </c>
      <c r="M152" s="66">
        <v>4000</v>
      </c>
      <c r="N152" s="25">
        <f>J152-M152</f>
        <v>0</v>
      </c>
      <c r="O152" s="25">
        <f t="shared" ref="O152:O156" si="128">+N152+P152</f>
        <v>0</v>
      </c>
      <c r="P152" s="25">
        <f>+I152-J152</f>
        <v>0</v>
      </c>
      <c r="Q152" s="23">
        <v>4000</v>
      </c>
      <c r="R152" s="23">
        <v>0</v>
      </c>
      <c r="S152" s="27">
        <f t="shared" si="70"/>
        <v>100</v>
      </c>
      <c r="T152" s="27">
        <f t="shared" si="71"/>
        <v>100</v>
      </c>
    </row>
    <row r="153" spans="2:20" ht="13.5" customHeight="1">
      <c r="B153" s="74">
        <v>663</v>
      </c>
      <c r="C153" s="29" t="s">
        <v>180</v>
      </c>
      <c r="D153" s="52">
        <v>8967</v>
      </c>
      <c r="E153" s="66">
        <v>0</v>
      </c>
      <c r="F153" s="23">
        <f t="shared" si="117"/>
        <v>300</v>
      </c>
      <c r="G153" s="23">
        <v>300</v>
      </c>
      <c r="H153" s="23">
        <v>0</v>
      </c>
      <c r="I153" s="66">
        <v>9267</v>
      </c>
      <c r="J153" s="36">
        <v>9267</v>
      </c>
      <c r="K153" s="23">
        <v>0</v>
      </c>
      <c r="L153" s="66">
        <v>0</v>
      </c>
      <c r="M153" s="66">
        <v>9230.7900000000009</v>
      </c>
      <c r="N153" s="25">
        <f>J153-M153</f>
        <v>36.209999999999127</v>
      </c>
      <c r="O153" s="25">
        <f t="shared" si="128"/>
        <v>36.209999999999127</v>
      </c>
      <c r="P153" s="25">
        <f>+I153-J153</f>
        <v>0</v>
      </c>
      <c r="Q153" s="23">
        <v>9230.7900000000009</v>
      </c>
      <c r="R153" s="25">
        <v>0</v>
      </c>
      <c r="S153" s="27">
        <f t="shared" si="70"/>
        <v>99.609258659760442</v>
      </c>
      <c r="T153" s="27">
        <f t="shared" si="71"/>
        <v>99.609258659760442</v>
      </c>
    </row>
    <row r="154" spans="2:20" ht="13.5" customHeight="1">
      <c r="B154" s="72">
        <v>690</v>
      </c>
      <c r="C154" s="42" t="s">
        <v>181</v>
      </c>
      <c r="D154" s="32">
        <f t="shared" ref="D154:E154" si="129">+D155</f>
        <v>0</v>
      </c>
      <c r="E154" s="32">
        <f t="shared" si="129"/>
        <v>0</v>
      </c>
      <c r="F154" s="32">
        <f t="shared" ref="F154:O154" si="130">+F155+F156</f>
        <v>1229890</v>
      </c>
      <c r="G154" s="32">
        <f t="shared" si="130"/>
        <v>5275</v>
      </c>
      <c r="H154" s="32">
        <f t="shared" si="130"/>
        <v>1224615</v>
      </c>
      <c r="I154" s="32">
        <f t="shared" si="130"/>
        <v>1229890</v>
      </c>
      <c r="J154" s="32">
        <f t="shared" si="130"/>
        <v>1229890</v>
      </c>
      <c r="K154" s="32">
        <f t="shared" si="130"/>
        <v>0</v>
      </c>
      <c r="L154" s="32">
        <f t="shared" si="130"/>
        <v>6590.13</v>
      </c>
      <c r="M154" s="32">
        <f t="shared" si="130"/>
        <v>225368.66</v>
      </c>
      <c r="N154" s="32">
        <f t="shared" si="130"/>
        <v>1004521.34</v>
      </c>
      <c r="O154" s="32">
        <f t="shared" si="130"/>
        <v>1004521.34</v>
      </c>
      <c r="P154" s="32">
        <f t="shared" ref="P154" si="131">+P155</f>
        <v>0</v>
      </c>
      <c r="Q154" s="32">
        <f>+Q155+Q156</f>
        <v>218778.53</v>
      </c>
      <c r="R154" s="32">
        <f>+R155+R156</f>
        <v>6590.13</v>
      </c>
      <c r="S154" s="27">
        <f t="shared" si="70"/>
        <v>18.324294042556652</v>
      </c>
      <c r="T154" s="27">
        <f t="shared" si="71"/>
        <v>18.324294042556652</v>
      </c>
    </row>
    <row r="155" spans="2:20" ht="13.5" customHeight="1">
      <c r="B155" s="76">
        <v>692</v>
      </c>
      <c r="C155" s="22" t="s">
        <v>168</v>
      </c>
      <c r="D155" s="66">
        <v>0</v>
      </c>
      <c r="E155" s="66">
        <v>0</v>
      </c>
      <c r="F155" s="23">
        <f t="shared" si="117"/>
        <v>1224615</v>
      </c>
      <c r="G155" s="23">
        <v>0</v>
      </c>
      <c r="H155" s="23">
        <v>1224615</v>
      </c>
      <c r="I155" s="66">
        <v>1224615</v>
      </c>
      <c r="J155" s="36">
        <v>1224615</v>
      </c>
      <c r="K155" s="23">
        <v>0</v>
      </c>
      <c r="L155" s="66">
        <v>6590.13</v>
      </c>
      <c r="M155" s="66">
        <v>220093.66</v>
      </c>
      <c r="N155" s="25">
        <f>J155-M155</f>
        <v>1004521.34</v>
      </c>
      <c r="O155" s="25">
        <f t="shared" si="128"/>
        <v>1004521.34</v>
      </c>
      <c r="P155" s="25">
        <f>+I155-J155</f>
        <v>0</v>
      </c>
      <c r="Q155" s="23">
        <v>213503.53</v>
      </c>
      <c r="R155" s="25">
        <v>6590.13</v>
      </c>
      <c r="S155" s="27">
        <f t="shared" ref="S155:S156" si="132">+M155/J155*100</f>
        <v>17.972477880803357</v>
      </c>
      <c r="T155" s="27">
        <f t="shared" ref="T155:T158" si="133">+M155/I155*100</f>
        <v>17.972477880803357</v>
      </c>
    </row>
    <row r="156" spans="2:20" ht="13.5" customHeight="1">
      <c r="B156" s="76">
        <v>693</v>
      </c>
      <c r="C156" s="22" t="s">
        <v>182</v>
      </c>
      <c r="D156" s="66">
        <v>0</v>
      </c>
      <c r="E156" s="66">
        <v>0</v>
      </c>
      <c r="F156" s="23">
        <f t="shared" si="117"/>
        <v>5275</v>
      </c>
      <c r="G156" s="23">
        <v>5275</v>
      </c>
      <c r="H156" s="23">
        <v>0</v>
      </c>
      <c r="I156" s="66">
        <v>5275</v>
      </c>
      <c r="J156" s="36">
        <v>5275</v>
      </c>
      <c r="K156" s="23">
        <v>0</v>
      </c>
      <c r="L156" s="66">
        <v>0</v>
      </c>
      <c r="M156" s="66">
        <v>5275</v>
      </c>
      <c r="N156" s="25">
        <f>J156-M156</f>
        <v>0</v>
      </c>
      <c r="O156" s="25">
        <f t="shared" si="128"/>
        <v>0</v>
      </c>
      <c r="P156" s="25">
        <f>+I156-J156</f>
        <v>0</v>
      </c>
      <c r="Q156" s="23">
        <v>5275</v>
      </c>
      <c r="R156" s="25">
        <v>0</v>
      </c>
      <c r="S156" s="27">
        <f t="shared" si="132"/>
        <v>100</v>
      </c>
      <c r="T156" s="27">
        <f t="shared" si="133"/>
        <v>100</v>
      </c>
    </row>
    <row r="157" spans="2:20" ht="13.5" customHeight="1">
      <c r="B157" s="72">
        <v>9</v>
      </c>
      <c r="C157" s="42" t="s">
        <v>183</v>
      </c>
      <c r="D157" s="13">
        <f t="shared" ref="D157:R157" si="134">+D158</f>
        <v>463</v>
      </c>
      <c r="E157" s="13">
        <f t="shared" si="134"/>
        <v>0</v>
      </c>
      <c r="F157" s="13">
        <f t="shared" si="134"/>
        <v>0</v>
      </c>
      <c r="G157" s="13">
        <f>+G158</f>
        <v>0</v>
      </c>
      <c r="H157" s="13">
        <f t="shared" si="134"/>
        <v>0</v>
      </c>
      <c r="I157" s="13">
        <f t="shared" si="134"/>
        <v>463</v>
      </c>
      <c r="J157" s="13">
        <f t="shared" si="134"/>
        <v>463</v>
      </c>
      <c r="K157" s="13">
        <f t="shared" si="134"/>
        <v>0</v>
      </c>
      <c r="L157" s="13">
        <f t="shared" si="134"/>
        <v>0</v>
      </c>
      <c r="M157" s="13">
        <f t="shared" si="134"/>
        <v>0</v>
      </c>
      <c r="N157" s="13">
        <f t="shared" si="134"/>
        <v>463</v>
      </c>
      <c r="O157" s="13">
        <f t="shared" si="134"/>
        <v>463</v>
      </c>
      <c r="P157" s="13">
        <f t="shared" si="134"/>
        <v>0</v>
      </c>
      <c r="Q157" s="13">
        <f t="shared" si="134"/>
        <v>0</v>
      </c>
      <c r="R157" s="13">
        <f t="shared" si="134"/>
        <v>0</v>
      </c>
      <c r="S157" s="14">
        <f>+M157/J157*100</f>
        <v>0</v>
      </c>
      <c r="T157" s="14">
        <f t="shared" si="133"/>
        <v>0</v>
      </c>
    </row>
    <row r="158" spans="2:20" s="4" customFormat="1" ht="13.5" customHeight="1">
      <c r="B158" s="76">
        <v>930</v>
      </c>
      <c r="C158" s="42" t="s">
        <v>184</v>
      </c>
      <c r="D158" s="62">
        <v>463</v>
      </c>
      <c r="E158" s="25">
        <v>0</v>
      </c>
      <c r="F158" s="23">
        <f t="shared" si="117"/>
        <v>0</v>
      </c>
      <c r="G158" s="23">
        <v>0</v>
      </c>
      <c r="H158" s="23">
        <v>0</v>
      </c>
      <c r="I158" s="25">
        <v>463</v>
      </c>
      <c r="J158" s="66">
        <v>463</v>
      </c>
      <c r="K158" s="23">
        <v>0</v>
      </c>
      <c r="L158" s="25">
        <v>0</v>
      </c>
      <c r="M158" s="25">
        <v>0</v>
      </c>
      <c r="N158" s="25">
        <f>J158-M158</f>
        <v>463</v>
      </c>
      <c r="O158" s="25">
        <f t="shared" ref="O158" si="135">+N158+P158</f>
        <v>463</v>
      </c>
      <c r="P158" s="25">
        <f>+I158-J158</f>
        <v>0</v>
      </c>
      <c r="Q158" s="23">
        <v>0</v>
      </c>
      <c r="R158" s="25">
        <v>0</v>
      </c>
      <c r="S158" s="27">
        <f>+M158/J158*100</f>
        <v>0</v>
      </c>
      <c r="T158" s="27">
        <f t="shared" si="133"/>
        <v>0</v>
      </c>
    </row>
    <row r="159" spans="2:20" s="4" customFormat="1" ht="13.5" customHeight="1">
      <c r="B159" s="74"/>
      <c r="C159" s="29"/>
      <c r="D159" s="77"/>
      <c r="E159" s="77"/>
      <c r="F159" s="77"/>
      <c r="G159" s="77"/>
      <c r="H159" s="77"/>
      <c r="I159" s="77"/>
      <c r="J159" s="78"/>
      <c r="K159" s="78">
        <v>0</v>
      </c>
      <c r="L159" s="78"/>
      <c r="M159" s="78"/>
      <c r="N159" s="78"/>
      <c r="O159" s="78"/>
      <c r="P159" s="78"/>
      <c r="Q159" s="79"/>
      <c r="R159" s="78"/>
      <c r="S159" s="14"/>
      <c r="T159" s="14"/>
    </row>
    <row r="160" spans="2:20" ht="13.5" customHeight="1">
      <c r="B160" s="80" t="s">
        <v>185</v>
      </c>
      <c r="C160" s="81" t="s">
        <v>186</v>
      </c>
      <c r="D160" s="17">
        <f>+D161+D172+D192+D205</f>
        <v>800000</v>
      </c>
      <c r="E160" s="17">
        <f t="shared" ref="E160" si="136">+E161+E172+E192</f>
        <v>0</v>
      </c>
      <c r="F160" s="17">
        <f t="shared" ref="F160:R160" si="137">+F161+F172+F192+F205</f>
        <v>2802665</v>
      </c>
      <c r="G160" s="17">
        <f t="shared" si="137"/>
        <v>213329</v>
      </c>
      <c r="H160" s="17">
        <f t="shared" si="137"/>
        <v>2589336</v>
      </c>
      <c r="I160" s="17">
        <f t="shared" si="137"/>
        <v>3602665</v>
      </c>
      <c r="J160" s="17">
        <f t="shared" si="137"/>
        <v>3602665</v>
      </c>
      <c r="K160" s="17">
        <f t="shared" si="137"/>
        <v>0</v>
      </c>
      <c r="L160" s="17">
        <f>+L161+L172+L192+L205</f>
        <v>283517.63</v>
      </c>
      <c r="M160" s="17">
        <f t="shared" si="137"/>
        <v>1836876.4</v>
      </c>
      <c r="N160" s="17">
        <f t="shared" si="137"/>
        <v>1765788.5999999999</v>
      </c>
      <c r="O160" s="17">
        <f t="shared" si="137"/>
        <v>1765788.5999999999</v>
      </c>
      <c r="P160" s="17">
        <f t="shared" si="137"/>
        <v>0</v>
      </c>
      <c r="Q160" s="17">
        <f t="shared" si="137"/>
        <v>693213.06</v>
      </c>
      <c r="R160" s="17">
        <f t="shared" si="137"/>
        <v>1143663.3400000001</v>
      </c>
      <c r="S160" s="18">
        <f>+M160/J160*100</f>
        <v>50.986600197353901</v>
      </c>
      <c r="T160" s="18">
        <f>+M160/I160*100</f>
        <v>50.986600197353901</v>
      </c>
    </row>
    <row r="161" spans="1:1031" s="4" customFormat="1" ht="13.5" customHeight="1">
      <c r="B161" s="72">
        <v>1</v>
      </c>
      <c r="C161" s="82" t="s">
        <v>187</v>
      </c>
      <c r="D161" s="13">
        <f t="shared" ref="D161:R161" si="138">+D164+D166+D168+D170+D163</f>
        <v>24726</v>
      </c>
      <c r="E161" s="13">
        <f t="shared" si="138"/>
        <v>0</v>
      </c>
      <c r="F161" s="13">
        <f t="shared" si="138"/>
        <v>911855</v>
      </c>
      <c r="G161" s="13">
        <f t="shared" si="138"/>
        <v>-302890</v>
      </c>
      <c r="H161" s="13">
        <f t="shared" si="138"/>
        <v>1214745</v>
      </c>
      <c r="I161" s="13">
        <f t="shared" si="138"/>
        <v>936581</v>
      </c>
      <c r="J161" s="13">
        <f t="shared" si="138"/>
        <v>936581</v>
      </c>
      <c r="K161" s="13">
        <f t="shared" si="138"/>
        <v>0</v>
      </c>
      <c r="L161" s="13">
        <f t="shared" si="138"/>
        <v>68587</v>
      </c>
      <c r="M161" s="13">
        <f t="shared" si="138"/>
        <v>317817.81</v>
      </c>
      <c r="N161" s="13">
        <f t="shared" si="138"/>
        <v>618763.18999999994</v>
      </c>
      <c r="O161" s="13">
        <f>+O164+O166+O168+O170+O163</f>
        <v>618763.18999999994</v>
      </c>
      <c r="P161" s="13">
        <f t="shared" si="138"/>
        <v>0</v>
      </c>
      <c r="Q161" s="13">
        <f>+Q164+Q166+Q168+Q170+Q163</f>
        <v>90903.66</v>
      </c>
      <c r="R161" s="13">
        <f t="shared" si="138"/>
        <v>226914.15</v>
      </c>
      <c r="S161" s="14">
        <f t="shared" ref="S161:S206" si="139">+M161/J161*100</f>
        <v>33.933830603012446</v>
      </c>
      <c r="T161" s="14">
        <f t="shared" ref="T161:T208" si="140">+M161/I161*100</f>
        <v>33.933830603012446</v>
      </c>
    </row>
    <row r="162" spans="1:1031" s="4" customFormat="1" ht="13.5" customHeight="1">
      <c r="B162" s="72">
        <v>110</v>
      </c>
      <c r="C162" s="20" t="s">
        <v>74</v>
      </c>
      <c r="D162" s="13">
        <f>+D163</f>
        <v>0</v>
      </c>
      <c r="E162" s="13">
        <f t="shared" ref="E162:R162" si="141">+E163</f>
        <v>0</v>
      </c>
      <c r="F162" s="13">
        <f t="shared" si="141"/>
        <v>99510</v>
      </c>
      <c r="G162" s="13">
        <f t="shared" si="141"/>
        <v>99510</v>
      </c>
      <c r="H162" s="13">
        <f t="shared" si="141"/>
        <v>0</v>
      </c>
      <c r="I162" s="13">
        <f t="shared" si="141"/>
        <v>99510</v>
      </c>
      <c r="J162" s="13">
        <f t="shared" si="141"/>
        <v>99510</v>
      </c>
      <c r="K162" s="13">
        <f t="shared" si="141"/>
        <v>0</v>
      </c>
      <c r="L162" s="13">
        <f t="shared" si="141"/>
        <v>0</v>
      </c>
      <c r="M162" s="13">
        <f t="shared" si="141"/>
        <v>0</v>
      </c>
      <c r="N162" s="13">
        <f t="shared" si="141"/>
        <v>99510</v>
      </c>
      <c r="O162" s="13">
        <f t="shared" si="141"/>
        <v>99510</v>
      </c>
      <c r="P162" s="13">
        <f t="shared" si="141"/>
        <v>0</v>
      </c>
      <c r="Q162" s="13">
        <f t="shared" si="141"/>
        <v>0</v>
      </c>
      <c r="R162" s="13">
        <f t="shared" si="141"/>
        <v>0</v>
      </c>
      <c r="S162" s="14">
        <f t="shared" si="139"/>
        <v>0</v>
      </c>
      <c r="T162" s="14">
        <f t="shared" si="140"/>
        <v>0</v>
      </c>
    </row>
    <row r="163" spans="1:1031" s="7" customFormat="1" ht="13.5" customHeight="1">
      <c r="B163" s="76">
        <v>116</v>
      </c>
      <c r="C163" s="83" t="s">
        <v>188</v>
      </c>
      <c r="D163" s="25">
        <v>0</v>
      </c>
      <c r="E163" s="25">
        <v>0</v>
      </c>
      <c r="F163" s="23">
        <f t="shared" ref="F163" si="142">+G163+H163</f>
        <v>99510</v>
      </c>
      <c r="G163" s="25">
        <v>99510</v>
      </c>
      <c r="H163" s="25">
        <v>0</v>
      </c>
      <c r="I163" s="25">
        <v>99510</v>
      </c>
      <c r="J163" s="25">
        <v>99510</v>
      </c>
      <c r="K163" s="25">
        <v>0</v>
      </c>
      <c r="L163" s="25">
        <v>0</v>
      </c>
      <c r="M163" s="25">
        <v>0</v>
      </c>
      <c r="N163" s="25">
        <f>J163-M163</f>
        <v>99510</v>
      </c>
      <c r="O163" s="25">
        <f t="shared" ref="O163:O165" si="143">+N163+P163</f>
        <v>99510</v>
      </c>
      <c r="P163" s="25">
        <f t="shared" ref="P163" si="144">+P165+P167+P169</f>
        <v>0</v>
      </c>
      <c r="Q163" s="25">
        <v>0</v>
      </c>
      <c r="R163" s="25">
        <v>0</v>
      </c>
      <c r="S163" s="27">
        <f t="shared" si="139"/>
        <v>0</v>
      </c>
      <c r="T163" s="27">
        <f t="shared" si="140"/>
        <v>0</v>
      </c>
    </row>
    <row r="164" spans="1:1031" s="4" customFormat="1" ht="13.5" customHeight="1">
      <c r="B164" s="72">
        <v>140</v>
      </c>
      <c r="C164" s="82" t="s">
        <v>86</v>
      </c>
      <c r="D164" s="13">
        <f>+D165</f>
        <v>0</v>
      </c>
      <c r="E164" s="13">
        <f t="shared" ref="E164" si="145">+E165</f>
        <v>0</v>
      </c>
      <c r="F164" s="13">
        <f>+F165</f>
        <v>25000</v>
      </c>
      <c r="G164" s="13">
        <f>+G165</f>
        <v>0</v>
      </c>
      <c r="H164" s="13">
        <f>+H165</f>
        <v>25000</v>
      </c>
      <c r="I164" s="13">
        <f t="shared" ref="I164:N164" si="146">+I165</f>
        <v>25000</v>
      </c>
      <c r="J164" s="13">
        <f t="shared" si="146"/>
        <v>25000</v>
      </c>
      <c r="K164" s="13">
        <f t="shared" si="146"/>
        <v>0</v>
      </c>
      <c r="L164" s="13">
        <f t="shared" si="146"/>
        <v>0</v>
      </c>
      <c r="M164" s="13">
        <f t="shared" si="146"/>
        <v>23674</v>
      </c>
      <c r="N164" s="13">
        <f t="shared" si="146"/>
        <v>1326</v>
      </c>
      <c r="O164" s="13">
        <f t="shared" si="143"/>
        <v>1326</v>
      </c>
      <c r="P164" s="13">
        <f>+P165</f>
        <v>0</v>
      </c>
      <c r="Q164" s="13">
        <f t="shared" ref="Q164:R164" si="147">+Q165</f>
        <v>23674</v>
      </c>
      <c r="R164" s="13">
        <f t="shared" si="147"/>
        <v>0</v>
      </c>
      <c r="S164" s="14">
        <f t="shared" si="139"/>
        <v>94.695999999999998</v>
      </c>
      <c r="T164" s="14">
        <f t="shared" si="140"/>
        <v>94.695999999999998</v>
      </c>
    </row>
    <row r="165" spans="1:1031" s="4" customFormat="1" ht="13.5" customHeight="1">
      <c r="B165" s="76">
        <v>141</v>
      </c>
      <c r="C165" s="83" t="s">
        <v>189</v>
      </c>
      <c r="D165" s="25">
        <v>0</v>
      </c>
      <c r="E165" s="25">
        <v>0</v>
      </c>
      <c r="F165" s="23">
        <f t="shared" ref="F165:F171" si="148">+G165+H165</f>
        <v>25000</v>
      </c>
      <c r="G165" s="25">
        <v>0</v>
      </c>
      <c r="H165" s="25">
        <v>25000</v>
      </c>
      <c r="I165" s="25">
        <v>25000</v>
      </c>
      <c r="J165" s="25">
        <v>25000</v>
      </c>
      <c r="K165" s="25">
        <v>0</v>
      </c>
      <c r="L165" s="25">
        <v>0</v>
      </c>
      <c r="M165" s="25">
        <v>23674</v>
      </c>
      <c r="N165" s="13">
        <f>J165-M165</f>
        <v>1326</v>
      </c>
      <c r="O165" s="25">
        <f t="shared" si="143"/>
        <v>1326</v>
      </c>
      <c r="P165" s="25">
        <f>+I165-J165</f>
        <v>0</v>
      </c>
      <c r="Q165" s="25">
        <v>23674</v>
      </c>
      <c r="R165" s="25">
        <v>0</v>
      </c>
      <c r="S165" s="27">
        <f>+M165/J165*100</f>
        <v>94.695999999999998</v>
      </c>
      <c r="T165" s="27">
        <f t="shared" si="140"/>
        <v>94.695999999999998</v>
      </c>
    </row>
    <row r="166" spans="1:1031" s="4" customFormat="1" ht="13.5" customHeight="1">
      <c r="B166" s="72">
        <v>150</v>
      </c>
      <c r="C166" s="82" t="s">
        <v>90</v>
      </c>
      <c r="D166" s="13">
        <f>+D167</f>
        <v>0</v>
      </c>
      <c r="E166" s="13">
        <f t="shared" ref="E166:R166" si="149">+E167</f>
        <v>0</v>
      </c>
      <c r="F166" s="13">
        <f t="shared" si="149"/>
        <v>32527</v>
      </c>
      <c r="G166" s="13">
        <f t="shared" si="149"/>
        <v>-12473</v>
      </c>
      <c r="H166" s="13">
        <f t="shared" si="149"/>
        <v>45000</v>
      </c>
      <c r="I166" s="13">
        <f t="shared" si="149"/>
        <v>32527</v>
      </c>
      <c r="J166" s="13">
        <f t="shared" si="149"/>
        <v>32527</v>
      </c>
      <c r="K166" s="13">
        <f t="shared" si="149"/>
        <v>0</v>
      </c>
      <c r="L166" s="13">
        <f t="shared" si="149"/>
        <v>0</v>
      </c>
      <c r="M166" s="13">
        <f t="shared" si="149"/>
        <v>10449.5</v>
      </c>
      <c r="N166" s="13">
        <f t="shared" si="149"/>
        <v>22077.5</v>
      </c>
      <c r="O166" s="13">
        <f t="shared" si="149"/>
        <v>22077.5</v>
      </c>
      <c r="P166" s="13">
        <f t="shared" si="149"/>
        <v>0</v>
      </c>
      <c r="Q166" s="13">
        <f t="shared" si="149"/>
        <v>10449.5</v>
      </c>
      <c r="R166" s="13">
        <f t="shared" si="149"/>
        <v>0</v>
      </c>
      <c r="S166" s="14">
        <f t="shared" ref="S166:S167" si="150">+M166/J166*100</f>
        <v>32.125618716758389</v>
      </c>
      <c r="T166" s="14">
        <f t="shared" si="140"/>
        <v>32.125618716758389</v>
      </c>
    </row>
    <row r="167" spans="1:1031" s="4" customFormat="1" ht="13.5" customHeight="1">
      <c r="B167" s="76">
        <v>151</v>
      </c>
      <c r="C167" s="83" t="s">
        <v>190</v>
      </c>
      <c r="D167" s="25">
        <v>0</v>
      </c>
      <c r="E167" s="25">
        <v>0</v>
      </c>
      <c r="F167" s="23">
        <f t="shared" si="148"/>
        <v>32527</v>
      </c>
      <c r="G167" s="25">
        <v>-12473</v>
      </c>
      <c r="H167" s="25">
        <v>45000</v>
      </c>
      <c r="I167" s="25">
        <v>32527</v>
      </c>
      <c r="J167" s="25">
        <v>32527</v>
      </c>
      <c r="K167" s="25">
        <v>0</v>
      </c>
      <c r="L167" s="25">
        <v>0</v>
      </c>
      <c r="M167" s="25">
        <v>10449.5</v>
      </c>
      <c r="N167" s="25">
        <f>J167-M167</f>
        <v>22077.5</v>
      </c>
      <c r="O167" s="25">
        <f t="shared" ref="O167:O171" si="151">+N167+P167</f>
        <v>22077.5</v>
      </c>
      <c r="P167" s="25">
        <f>+I167-J167</f>
        <v>0</v>
      </c>
      <c r="Q167" s="25">
        <v>10449.5</v>
      </c>
      <c r="R167" s="25">
        <v>0</v>
      </c>
      <c r="S167" s="27">
        <f t="shared" si="150"/>
        <v>32.125618716758389</v>
      </c>
      <c r="T167" s="27">
        <f t="shared" si="140"/>
        <v>32.125618716758389</v>
      </c>
    </row>
    <row r="168" spans="1:1031" s="84" customFormat="1" ht="13.5" customHeight="1">
      <c r="A168" s="3"/>
      <c r="B168" s="75">
        <v>160</v>
      </c>
      <c r="C168" s="20" t="s">
        <v>94</v>
      </c>
      <c r="D168" s="13">
        <f>D169</f>
        <v>24726</v>
      </c>
      <c r="E168" s="13">
        <f t="shared" ref="E168:R168" si="152">E169</f>
        <v>0</v>
      </c>
      <c r="F168" s="13">
        <f t="shared" si="152"/>
        <v>426329</v>
      </c>
      <c r="G168" s="13">
        <f t="shared" si="152"/>
        <v>-101596</v>
      </c>
      <c r="H168" s="13">
        <f t="shared" si="152"/>
        <v>527925</v>
      </c>
      <c r="I168" s="13">
        <f t="shared" si="152"/>
        <v>451055</v>
      </c>
      <c r="J168" s="13">
        <f t="shared" si="152"/>
        <v>451055</v>
      </c>
      <c r="K168" s="13">
        <f t="shared" si="152"/>
        <v>0</v>
      </c>
      <c r="L168" s="13">
        <f t="shared" si="152"/>
        <v>68587</v>
      </c>
      <c r="M168" s="13">
        <f t="shared" si="152"/>
        <v>283694.31</v>
      </c>
      <c r="N168" s="13">
        <f t="shared" si="152"/>
        <v>167360.69</v>
      </c>
      <c r="O168" s="13">
        <f t="shared" si="152"/>
        <v>167360.69</v>
      </c>
      <c r="P168" s="13">
        <f t="shared" si="152"/>
        <v>0</v>
      </c>
      <c r="Q168" s="13">
        <f t="shared" si="152"/>
        <v>56780.160000000003</v>
      </c>
      <c r="R168" s="13">
        <f t="shared" si="152"/>
        <v>226914.15</v>
      </c>
      <c r="S168" s="14">
        <f t="shared" si="139"/>
        <v>62.89572446819124</v>
      </c>
      <c r="T168" s="14">
        <f t="shared" si="140"/>
        <v>62.89572446819124</v>
      </c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/>
      <c r="KJ168" s="3"/>
      <c r="KK168" s="3"/>
      <c r="KL168" s="3"/>
      <c r="KM168" s="3"/>
      <c r="KN168" s="3"/>
      <c r="KO168" s="3"/>
      <c r="KP168" s="3"/>
      <c r="KQ168" s="3"/>
      <c r="KR168" s="3"/>
      <c r="KS168" s="3"/>
      <c r="KT168" s="3"/>
      <c r="KU168" s="3"/>
      <c r="KV168" s="3"/>
      <c r="KW168" s="3"/>
      <c r="KX168" s="3"/>
      <c r="KY168" s="3"/>
      <c r="KZ168" s="3"/>
      <c r="LA168" s="3"/>
      <c r="LB168" s="3"/>
      <c r="LC168" s="3"/>
      <c r="LD168" s="3"/>
      <c r="LE168" s="3"/>
      <c r="LF168" s="3"/>
      <c r="LG168" s="3"/>
      <c r="LH168" s="3"/>
      <c r="LI168" s="3"/>
      <c r="LJ168" s="3"/>
      <c r="LK168" s="3"/>
      <c r="LL168" s="3"/>
      <c r="LM168" s="3"/>
      <c r="LN168" s="3"/>
      <c r="LO168" s="3"/>
      <c r="LP168" s="3"/>
      <c r="LQ168" s="3"/>
      <c r="LR168" s="3"/>
      <c r="LS168" s="3"/>
      <c r="LT168" s="3"/>
      <c r="LU168" s="3"/>
      <c r="LV168" s="3"/>
      <c r="LW168" s="3"/>
      <c r="LX168" s="3"/>
      <c r="LY168" s="3"/>
      <c r="LZ168" s="3"/>
      <c r="MA168" s="3"/>
      <c r="MB168" s="3"/>
      <c r="MC168" s="3"/>
      <c r="MD168" s="3"/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/>
      <c r="MX168" s="3"/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/>
      <c r="NK168" s="3"/>
      <c r="NL168" s="3"/>
      <c r="NM168" s="3"/>
      <c r="NN168" s="3"/>
      <c r="NO168" s="3"/>
      <c r="NP168" s="3"/>
      <c r="NQ168" s="3"/>
      <c r="NR168" s="3"/>
      <c r="NS168" s="3"/>
      <c r="NT168" s="3"/>
      <c r="NU168" s="3"/>
      <c r="NV168" s="3"/>
      <c r="NW168" s="3"/>
      <c r="NX168" s="3"/>
      <c r="NY168" s="3"/>
      <c r="NZ168" s="3"/>
      <c r="OA168" s="3"/>
      <c r="OB168" s="3"/>
      <c r="OC168" s="3"/>
      <c r="OD168" s="3"/>
      <c r="OE168" s="3"/>
      <c r="OF168" s="3"/>
      <c r="OG168" s="3"/>
      <c r="OH168" s="3"/>
      <c r="OI168" s="3"/>
      <c r="OJ168" s="3"/>
      <c r="OK168" s="3"/>
      <c r="OL168" s="3"/>
      <c r="OM168" s="3"/>
      <c r="ON168" s="3"/>
      <c r="OO168" s="3"/>
      <c r="OP168" s="3"/>
      <c r="OQ168" s="3"/>
      <c r="OR168" s="3"/>
      <c r="OS168" s="3"/>
      <c r="OT168" s="3"/>
      <c r="OU168" s="3"/>
      <c r="OV168" s="3"/>
      <c r="OW168" s="3"/>
      <c r="OX168" s="3"/>
      <c r="OY168" s="3"/>
      <c r="OZ168" s="3"/>
      <c r="PA168" s="3"/>
      <c r="PB168" s="3"/>
      <c r="PC168" s="3"/>
      <c r="PD168" s="3"/>
      <c r="PE168" s="3"/>
      <c r="PF168" s="3"/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/>
      <c r="QP168" s="3"/>
      <c r="QQ168" s="3"/>
      <c r="QR168" s="3"/>
      <c r="QS168" s="3"/>
      <c r="QT168" s="3"/>
      <c r="QU168" s="3"/>
      <c r="QV168" s="3"/>
      <c r="QW168" s="3"/>
      <c r="QX168" s="3"/>
      <c r="QY168" s="3"/>
      <c r="QZ168" s="3"/>
      <c r="RA168" s="3"/>
      <c r="RB168" s="3"/>
      <c r="RC168" s="3"/>
      <c r="RD168" s="3"/>
      <c r="RE168" s="3"/>
      <c r="RF168" s="3"/>
      <c r="RG168" s="3"/>
      <c r="RH168" s="3"/>
      <c r="RI168" s="3"/>
      <c r="RJ168" s="3"/>
      <c r="RK168" s="3"/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/>
      <c r="RY168" s="3"/>
      <c r="RZ168" s="3"/>
      <c r="SA168" s="3"/>
      <c r="SB168" s="3"/>
      <c r="SC168" s="3"/>
      <c r="SD168" s="3"/>
      <c r="SE168" s="3"/>
      <c r="SF168" s="3"/>
      <c r="SG168" s="3"/>
      <c r="SH168" s="3"/>
      <c r="SI168" s="3"/>
      <c r="SJ168" s="3"/>
      <c r="SK168" s="3"/>
      <c r="SL168" s="3"/>
      <c r="SM168" s="3"/>
      <c r="SN168" s="3"/>
      <c r="SO168" s="3"/>
      <c r="SP168" s="3"/>
      <c r="SQ168" s="3"/>
      <c r="SR168" s="3"/>
      <c r="SS168" s="3"/>
      <c r="ST168" s="3"/>
      <c r="SU168" s="3"/>
      <c r="SV168" s="3"/>
      <c r="SW168" s="3"/>
      <c r="SX168" s="3"/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/>
      <c r="TR168" s="3"/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/>
      <c r="UO168" s="3"/>
      <c r="UP168" s="3"/>
      <c r="UQ168" s="3"/>
      <c r="UR168" s="3"/>
      <c r="US168" s="3"/>
      <c r="UT168" s="3"/>
      <c r="UU168" s="3"/>
      <c r="UV168" s="3"/>
      <c r="UW168" s="3"/>
      <c r="UX168" s="3"/>
      <c r="UY168" s="3"/>
      <c r="UZ168" s="3"/>
      <c r="VA168" s="3"/>
      <c r="VB168" s="3"/>
      <c r="VC168" s="3"/>
      <c r="VD168" s="3"/>
      <c r="VE168" s="3"/>
      <c r="VF168" s="3"/>
      <c r="VG168" s="3"/>
      <c r="VH168" s="3"/>
      <c r="VI168" s="3"/>
      <c r="VJ168" s="3"/>
      <c r="VK168" s="3"/>
      <c r="VL168" s="3"/>
      <c r="VM168" s="3"/>
      <c r="VN168" s="3"/>
      <c r="VO168" s="3"/>
      <c r="VP168" s="3"/>
      <c r="VQ168" s="3"/>
      <c r="VR168" s="3"/>
      <c r="VS168" s="3"/>
      <c r="VT168" s="3"/>
      <c r="VU168" s="3"/>
      <c r="VV168" s="3"/>
      <c r="VW168" s="3"/>
      <c r="VX168" s="3"/>
      <c r="VY168" s="3"/>
      <c r="VZ168" s="3"/>
      <c r="WA168" s="3"/>
      <c r="WB168" s="3"/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/>
      <c r="WT168" s="3"/>
      <c r="WU168" s="3"/>
      <c r="WV168" s="3"/>
      <c r="WW168" s="3"/>
      <c r="WX168" s="3"/>
      <c r="WY168" s="3"/>
      <c r="WZ168" s="3"/>
      <c r="XA168" s="3"/>
      <c r="XB168" s="3"/>
      <c r="XC168" s="3"/>
      <c r="XD168" s="3"/>
      <c r="XE168" s="3"/>
      <c r="XF168" s="3"/>
      <c r="XG168" s="3"/>
      <c r="XH168" s="3"/>
      <c r="XI168" s="3"/>
      <c r="XJ168" s="3"/>
      <c r="XK168" s="3"/>
      <c r="XL168" s="3"/>
      <c r="XM168" s="3"/>
      <c r="XN168" s="3"/>
      <c r="XO168" s="3"/>
      <c r="XP168" s="3"/>
      <c r="XQ168" s="3"/>
      <c r="XR168" s="3"/>
      <c r="XS168" s="3"/>
      <c r="XT168" s="3"/>
      <c r="XU168" s="3"/>
      <c r="XV168" s="3"/>
      <c r="XW168" s="3"/>
      <c r="XX168" s="3"/>
      <c r="XY168" s="3"/>
      <c r="XZ168" s="3"/>
      <c r="YA168" s="3"/>
      <c r="YB168" s="3"/>
      <c r="YC168" s="3"/>
      <c r="YD168" s="3"/>
      <c r="YE168" s="3"/>
      <c r="YF168" s="3"/>
      <c r="YG168" s="3"/>
      <c r="YH168" s="3"/>
      <c r="YI168" s="3"/>
      <c r="YJ168" s="3"/>
      <c r="YK168" s="3"/>
      <c r="YL168" s="3"/>
      <c r="YM168" s="3"/>
      <c r="YN168" s="3"/>
      <c r="YO168" s="3"/>
      <c r="YP168" s="3"/>
      <c r="YQ168" s="3"/>
      <c r="YR168" s="3"/>
      <c r="YS168" s="3"/>
      <c r="YT168" s="3"/>
      <c r="YU168" s="3"/>
      <c r="YV168" s="3"/>
      <c r="YW168" s="3"/>
      <c r="YX168" s="3"/>
      <c r="YY168" s="3"/>
      <c r="YZ168" s="3"/>
      <c r="ZA168" s="3"/>
      <c r="ZB168" s="3"/>
      <c r="ZC168" s="3"/>
      <c r="ZD168" s="3"/>
      <c r="ZE168" s="3"/>
      <c r="ZF168" s="3"/>
      <c r="ZG168" s="3"/>
      <c r="ZH168" s="3"/>
      <c r="ZI168" s="3"/>
      <c r="ZJ168" s="3"/>
      <c r="ZK168" s="3"/>
      <c r="ZL168" s="3"/>
      <c r="ZM168" s="3"/>
      <c r="ZN168" s="3"/>
      <c r="ZO168" s="3"/>
      <c r="ZP168" s="3"/>
      <c r="ZQ168" s="3"/>
      <c r="ZR168" s="3"/>
      <c r="ZS168" s="3"/>
      <c r="ZT168" s="3"/>
      <c r="ZU168" s="3"/>
      <c r="ZV168" s="3"/>
      <c r="ZW168" s="3"/>
      <c r="ZX168" s="3"/>
      <c r="ZY168" s="3"/>
      <c r="ZZ168" s="3"/>
      <c r="AAA168" s="3"/>
      <c r="AAB168" s="3"/>
      <c r="AAC168" s="3"/>
      <c r="AAD168" s="3"/>
      <c r="AAE168" s="3"/>
      <c r="AAF168" s="3"/>
      <c r="AAG168" s="3"/>
      <c r="AAH168" s="3"/>
      <c r="AAI168" s="3"/>
      <c r="AAJ168" s="3"/>
      <c r="AAK168" s="3"/>
      <c r="AAL168" s="3"/>
      <c r="AAM168" s="3"/>
      <c r="AAN168" s="3"/>
      <c r="AAO168" s="3"/>
      <c r="AAP168" s="3"/>
      <c r="AAQ168" s="3"/>
      <c r="AAR168" s="3"/>
      <c r="AAS168" s="3"/>
      <c r="AAT168" s="3"/>
      <c r="AAU168" s="3"/>
      <c r="AAV168" s="3"/>
      <c r="AAW168" s="3"/>
      <c r="AAX168" s="3"/>
      <c r="AAY168" s="3"/>
      <c r="AAZ168" s="3"/>
      <c r="ABA168" s="3"/>
      <c r="ABB168" s="3"/>
      <c r="ABC168" s="3"/>
      <c r="ABD168" s="3"/>
      <c r="ABE168" s="3"/>
      <c r="ABF168" s="3"/>
      <c r="ABG168" s="3"/>
      <c r="ABH168" s="3"/>
      <c r="ABI168" s="3"/>
      <c r="ABJ168" s="3"/>
      <c r="ABK168" s="3"/>
      <c r="ABL168" s="3"/>
      <c r="ABM168" s="3"/>
      <c r="ABN168" s="3"/>
      <c r="ABO168" s="3"/>
      <c r="ABP168" s="3"/>
      <c r="ABQ168" s="3"/>
      <c r="ABR168" s="3"/>
      <c r="ABS168" s="3"/>
      <c r="ABT168" s="3"/>
      <c r="ABU168" s="3"/>
      <c r="ABV168" s="3"/>
      <c r="ABW168" s="3"/>
      <c r="ABX168" s="3"/>
      <c r="ABY168" s="3"/>
      <c r="ABZ168" s="3"/>
      <c r="ACA168" s="3"/>
      <c r="ACB168" s="3"/>
      <c r="ACC168" s="3"/>
      <c r="ACD168" s="3"/>
      <c r="ACE168" s="3"/>
      <c r="ACF168" s="3"/>
      <c r="ACG168" s="3"/>
      <c r="ACH168" s="3"/>
      <c r="ACI168" s="3"/>
      <c r="ACJ168" s="3"/>
      <c r="ACK168" s="3"/>
      <c r="ACL168" s="3"/>
      <c r="ACM168" s="3"/>
      <c r="ACN168" s="3"/>
      <c r="ACO168" s="3"/>
      <c r="ACP168" s="3"/>
      <c r="ACQ168" s="3"/>
      <c r="ACR168" s="3"/>
      <c r="ACS168" s="3"/>
      <c r="ACT168" s="3"/>
      <c r="ACU168" s="3"/>
      <c r="ACV168" s="3"/>
      <c r="ACW168" s="3"/>
      <c r="ACX168" s="3"/>
      <c r="ACY168" s="3"/>
      <c r="ACZ168" s="3"/>
      <c r="ADA168" s="3"/>
      <c r="ADB168" s="3"/>
      <c r="ADC168" s="3"/>
      <c r="ADD168" s="3"/>
      <c r="ADE168" s="3"/>
      <c r="ADF168" s="3"/>
      <c r="ADG168" s="3"/>
      <c r="ADH168" s="3"/>
      <c r="ADI168" s="3"/>
      <c r="ADJ168" s="3"/>
      <c r="ADK168" s="3"/>
      <c r="ADL168" s="3"/>
      <c r="ADM168" s="3"/>
      <c r="ADN168" s="3"/>
      <c r="ADO168" s="3"/>
      <c r="ADP168" s="3"/>
      <c r="ADQ168" s="3"/>
      <c r="ADR168" s="3"/>
      <c r="ADS168" s="3"/>
      <c r="ADT168" s="3"/>
      <c r="ADU168" s="3"/>
      <c r="ADV168" s="3"/>
      <c r="ADW168" s="3"/>
      <c r="ADX168" s="3"/>
      <c r="ADY168" s="3"/>
      <c r="ADZ168" s="3"/>
      <c r="AEA168" s="3"/>
      <c r="AEB168" s="3"/>
      <c r="AEC168" s="3"/>
      <c r="AED168" s="3"/>
      <c r="AEE168" s="3"/>
      <c r="AEF168" s="3"/>
      <c r="AEG168" s="3"/>
      <c r="AEH168" s="3"/>
      <c r="AEI168" s="3"/>
      <c r="AEJ168" s="3"/>
      <c r="AEK168" s="3"/>
      <c r="AEL168" s="3"/>
      <c r="AEM168" s="3"/>
      <c r="AEN168" s="3"/>
      <c r="AEO168" s="3"/>
      <c r="AEP168" s="3"/>
      <c r="AEQ168" s="3"/>
      <c r="AER168" s="3"/>
      <c r="AES168" s="3"/>
      <c r="AET168" s="3"/>
      <c r="AEU168" s="3"/>
      <c r="AEV168" s="3"/>
      <c r="AEW168" s="3"/>
      <c r="AEX168" s="3"/>
      <c r="AEY168" s="3"/>
      <c r="AEZ168" s="3"/>
      <c r="AFA168" s="3"/>
      <c r="AFB168" s="3"/>
      <c r="AFC168" s="3"/>
      <c r="AFD168" s="3"/>
      <c r="AFE168" s="3"/>
      <c r="AFF168" s="3"/>
      <c r="AFG168" s="3"/>
      <c r="AFH168" s="3"/>
      <c r="AFI168" s="3"/>
      <c r="AFJ168" s="3"/>
      <c r="AFK168" s="3"/>
      <c r="AFL168" s="3"/>
      <c r="AFM168" s="3"/>
      <c r="AFN168" s="3"/>
      <c r="AFO168" s="3"/>
      <c r="AFP168" s="3"/>
      <c r="AFQ168" s="3"/>
      <c r="AFR168" s="3"/>
      <c r="AFS168" s="3"/>
      <c r="AFT168" s="3"/>
      <c r="AFU168" s="3"/>
      <c r="AFV168" s="3"/>
      <c r="AFW168" s="3"/>
      <c r="AFX168" s="3"/>
      <c r="AFY168" s="3"/>
      <c r="AFZ168" s="3"/>
      <c r="AGA168" s="3"/>
      <c r="AGB168" s="3"/>
      <c r="AGC168" s="3"/>
      <c r="AGD168" s="3"/>
      <c r="AGE168" s="3"/>
      <c r="AGF168" s="3"/>
      <c r="AGG168" s="3"/>
      <c r="AGH168" s="3"/>
      <c r="AGI168" s="3"/>
      <c r="AGJ168" s="3"/>
      <c r="AGK168" s="3"/>
      <c r="AGL168" s="3"/>
      <c r="AGM168" s="3"/>
      <c r="AGN168" s="3"/>
      <c r="AGO168" s="3"/>
      <c r="AGP168" s="3"/>
      <c r="AGQ168" s="3"/>
      <c r="AGR168" s="3"/>
      <c r="AGS168" s="3"/>
      <c r="AGT168" s="3"/>
      <c r="AGU168" s="3"/>
      <c r="AGV168" s="3"/>
      <c r="AGW168" s="3"/>
      <c r="AGX168" s="3"/>
      <c r="AGY168" s="3"/>
      <c r="AGZ168" s="3"/>
      <c r="AHA168" s="3"/>
      <c r="AHB168" s="3"/>
      <c r="AHC168" s="3"/>
      <c r="AHD168" s="3"/>
      <c r="AHE168" s="3"/>
      <c r="AHF168" s="3"/>
      <c r="AHG168" s="3"/>
      <c r="AHH168" s="3"/>
      <c r="AHI168" s="3"/>
      <c r="AHJ168" s="3"/>
      <c r="AHK168" s="3"/>
      <c r="AHL168" s="3"/>
      <c r="AHM168" s="3"/>
      <c r="AHN168" s="3"/>
      <c r="AHO168" s="3"/>
      <c r="AHP168" s="3"/>
      <c r="AHQ168" s="3"/>
      <c r="AHR168" s="3"/>
      <c r="AHS168" s="3"/>
      <c r="AHT168" s="3"/>
      <c r="AHU168" s="3"/>
      <c r="AHV168" s="3"/>
      <c r="AHW168" s="3"/>
      <c r="AHX168" s="3"/>
      <c r="AHY168" s="3"/>
      <c r="AHZ168" s="3"/>
      <c r="AIA168" s="3"/>
      <c r="AIB168" s="3"/>
      <c r="AIC168" s="3"/>
      <c r="AID168" s="3"/>
      <c r="AIE168" s="3"/>
      <c r="AIF168" s="3"/>
      <c r="AIG168" s="3"/>
      <c r="AIH168" s="3"/>
      <c r="AII168" s="3"/>
      <c r="AIJ168" s="3"/>
      <c r="AIK168" s="3"/>
      <c r="AIL168" s="3"/>
      <c r="AIM168" s="3"/>
      <c r="AIN168" s="3"/>
      <c r="AIO168" s="3"/>
      <c r="AIP168" s="3"/>
      <c r="AIQ168" s="3"/>
      <c r="AIR168" s="3"/>
      <c r="AIS168" s="3"/>
      <c r="AIT168" s="3"/>
      <c r="AIU168" s="3"/>
      <c r="AIV168" s="3"/>
      <c r="AIW168" s="3"/>
      <c r="AIX168" s="3"/>
      <c r="AIY168" s="3"/>
      <c r="AIZ168" s="3"/>
      <c r="AJA168" s="3"/>
      <c r="AJB168" s="3"/>
      <c r="AJC168" s="3"/>
      <c r="AJD168" s="3"/>
      <c r="AJE168" s="3"/>
      <c r="AJF168" s="3"/>
      <c r="AJG168" s="3"/>
      <c r="AJH168" s="3"/>
      <c r="AJI168" s="3"/>
      <c r="AJJ168" s="3"/>
      <c r="AJK168" s="3"/>
      <c r="AJL168" s="3"/>
      <c r="AJM168" s="3"/>
      <c r="AJN168" s="3"/>
      <c r="AJO168" s="3"/>
      <c r="AJP168" s="3"/>
      <c r="AJQ168" s="3"/>
      <c r="AJR168" s="3"/>
      <c r="AJS168" s="3"/>
      <c r="AJT168" s="3"/>
      <c r="AJU168" s="3"/>
      <c r="AJV168" s="3"/>
      <c r="AJW168" s="3"/>
      <c r="AJX168" s="3"/>
      <c r="AJY168" s="3"/>
      <c r="AJZ168" s="3"/>
      <c r="AKA168" s="3"/>
      <c r="AKB168" s="3"/>
      <c r="AKC168" s="3"/>
      <c r="AKD168" s="3"/>
      <c r="AKE168" s="3"/>
      <c r="AKF168" s="3"/>
      <c r="AKG168" s="3"/>
      <c r="AKH168" s="3"/>
      <c r="AKI168" s="3"/>
      <c r="AKJ168" s="3"/>
      <c r="AKK168" s="3"/>
      <c r="AKL168" s="3"/>
      <c r="AKM168" s="3"/>
      <c r="AKN168" s="3"/>
      <c r="AKO168" s="3"/>
      <c r="AKP168" s="3"/>
      <c r="AKQ168" s="3"/>
      <c r="AKR168" s="3"/>
      <c r="AKS168" s="3"/>
      <c r="AKT168" s="3"/>
      <c r="AKU168" s="3"/>
      <c r="AKV168" s="3"/>
      <c r="AKW168" s="3"/>
      <c r="AKX168" s="3"/>
      <c r="AKY168" s="3"/>
      <c r="AKZ168" s="3"/>
      <c r="ALA168" s="3"/>
      <c r="ALB168" s="3"/>
      <c r="ALC168" s="3"/>
      <c r="ALD168" s="3"/>
      <c r="ALE168" s="3"/>
      <c r="ALF168" s="3"/>
      <c r="ALG168" s="3"/>
      <c r="ALH168" s="3"/>
      <c r="ALI168" s="3"/>
      <c r="ALJ168" s="3"/>
      <c r="ALK168" s="3"/>
      <c r="ALL168" s="3"/>
      <c r="ALM168" s="3"/>
      <c r="ALN168" s="3"/>
      <c r="ALO168" s="3"/>
      <c r="ALP168" s="3"/>
      <c r="ALQ168" s="3"/>
      <c r="ALR168" s="3"/>
      <c r="ALS168" s="3"/>
      <c r="ALT168" s="3"/>
      <c r="ALU168" s="3"/>
      <c r="ALV168" s="3"/>
      <c r="ALW168" s="3"/>
      <c r="ALX168" s="3"/>
      <c r="ALY168" s="3"/>
      <c r="ALZ168" s="3"/>
      <c r="AMA168" s="3"/>
      <c r="AMB168" s="3"/>
      <c r="AMC168" s="3"/>
      <c r="AMD168" s="3"/>
      <c r="AME168" s="3"/>
      <c r="AMF168" s="3"/>
      <c r="AMG168" s="3"/>
      <c r="AMH168" s="3"/>
      <c r="AMI168" s="3"/>
      <c r="AMJ168" s="3"/>
      <c r="AMK168" s="3"/>
      <c r="AML168" s="3"/>
      <c r="AMM168" s="3"/>
      <c r="AMN168" s="3"/>
      <c r="AMO168" s="3"/>
      <c r="AMP168" s="3"/>
      <c r="AMQ168" s="3"/>
    </row>
    <row r="169" spans="1:1031" ht="13.5" customHeight="1">
      <c r="B169" s="74">
        <v>169</v>
      </c>
      <c r="C169" s="85" t="s">
        <v>99</v>
      </c>
      <c r="D169" s="25">
        <v>24726</v>
      </c>
      <c r="E169" s="25">
        <v>0</v>
      </c>
      <c r="F169" s="23">
        <f t="shared" si="148"/>
        <v>426329</v>
      </c>
      <c r="G169" s="23">
        <v>-101596</v>
      </c>
      <c r="H169" s="23">
        <v>527925</v>
      </c>
      <c r="I169" s="25">
        <v>451055</v>
      </c>
      <c r="J169" s="23">
        <v>451055</v>
      </c>
      <c r="K169" s="23">
        <v>0</v>
      </c>
      <c r="L169" s="25">
        <v>68587</v>
      </c>
      <c r="M169" s="25">
        <v>283694.31</v>
      </c>
      <c r="N169" s="25">
        <f>J169-M169</f>
        <v>167360.69</v>
      </c>
      <c r="O169" s="25">
        <f t="shared" si="151"/>
        <v>167360.69</v>
      </c>
      <c r="P169" s="25">
        <f>+I169-J169</f>
        <v>0</v>
      </c>
      <c r="Q169" s="23">
        <v>56780.160000000003</v>
      </c>
      <c r="R169" s="26">
        <v>226914.15</v>
      </c>
      <c r="S169" s="27">
        <f t="shared" si="139"/>
        <v>62.89572446819124</v>
      </c>
      <c r="T169" s="27">
        <f t="shared" si="140"/>
        <v>62.89572446819124</v>
      </c>
    </row>
    <row r="170" spans="1:1031" ht="13.5" customHeight="1">
      <c r="B170" s="72">
        <v>170</v>
      </c>
      <c r="C170" s="87" t="s">
        <v>100</v>
      </c>
      <c r="D170" s="32">
        <f t="shared" ref="D170:R170" si="153">+D171</f>
        <v>0</v>
      </c>
      <c r="E170" s="32">
        <f t="shared" si="153"/>
        <v>0</v>
      </c>
      <c r="F170" s="32">
        <f t="shared" si="153"/>
        <v>328489</v>
      </c>
      <c r="G170" s="32">
        <f t="shared" si="153"/>
        <v>-288331</v>
      </c>
      <c r="H170" s="32">
        <f t="shared" si="153"/>
        <v>616820</v>
      </c>
      <c r="I170" s="32">
        <f t="shared" si="153"/>
        <v>328489</v>
      </c>
      <c r="J170" s="32">
        <f t="shared" si="153"/>
        <v>328489</v>
      </c>
      <c r="K170" s="32">
        <f t="shared" si="153"/>
        <v>0</v>
      </c>
      <c r="L170" s="32">
        <f t="shared" si="153"/>
        <v>0</v>
      </c>
      <c r="M170" s="32">
        <f t="shared" si="153"/>
        <v>0</v>
      </c>
      <c r="N170" s="32">
        <f t="shared" si="153"/>
        <v>328489</v>
      </c>
      <c r="O170" s="32">
        <f t="shared" si="153"/>
        <v>328489</v>
      </c>
      <c r="P170" s="32">
        <f t="shared" si="153"/>
        <v>0</v>
      </c>
      <c r="Q170" s="32">
        <f t="shared" si="153"/>
        <v>0</v>
      </c>
      <c r="R170" s="32">
        <f t="shared" si="153"/>
        <v>0</v>
      </c>
      <c r="S170" s="14">
        <f t="shared" si="139"/>
        <v>0</v>
      </c>
      <c r="T170" s="14">
        <f t="shared" si="140"/>
        <v>0</v>
      </c>
    </row>
    <row r="171" spans="1:1031" ht="13.5" customHeight="1">
      <c r="B171" s="76">
        <v>171</v>
      </c>
      <c r="C171" s="88" t="s">
        <v>101</v>
      </c>
      <c r="D171" s="25">
        <v>0</v>
      </c>
      <c r="E171" s="25">
        <v>0</v>
      </c>
      <c r="F171" s="23">
        <f t="shared" si="148"/>
        <v>328489</v>
      </c>
      <c r="G171" s="23">
        <v>-288331</v>
      </c>
      <c r="H171" s="23">
        <v>616820</v>
      </c>
      <c r="I171" s="25">
        <v>328489</v>
      </c>
      <c r="J171" s="23">
        <v>328489</v>
      </c>
      <c r="K171" s="23">
        <v>0</v>
      </c>
      <c r="L171" s="25">
        <v>0</v>
      </c>
      <c r="M171" s="25">
        <v>0</v>
      </c>
      <c r="N171" s="25">
        <f>J171-M171</f>
        <v>328489</v>
      </c>
      <c r="O171" s="25">
        <f t="shared" si="151"/>
        <v>328489</v>
      </c>
      <c r="P171" s="25">
        <f>+I171-J171</f>
        <v>0</v>
      </c>
      <c r="Q171" s="23">
        <v>0</v>
      </c>
      <c r="R171" s="23">
        <v>0</v>
      </c>
      <c r="S171" s="27">
        <f t="shared" si="139"/>
        <v>0</v>
      </c>
      <c r="T171" s="27">
        <f t="shared" si="140"/>
        <v>0</v>
      </c>
    </row>
    <row r="172" spans="1:1031" ht="12" customHeight="1">
      <c r="B172" s="72">
        <v>2</v>
      </c>
      <c r="C172" s="89" t="s">
        <v>110</v>
      </c>
      <c r="D172" s="13">
        <f>+D175+D178+D186+D189</f>
        <v>30000</v>
      </c>
      <c r="E172" s="13">
        <f t="shared" ref="E172" si="154">+E175+E178+E186+E189</f>
        <v>0</v>
      </c>
      <c r="F172" s="13">
        <f>+F173+F175+F178+F186+F189+F191</f>
        <v>318459</v>
      </c>
      <c r="G172" s="13">
        <f>+G173+G175+G178+G186+G189+G191</f>
        <v>-60541</v>
      </c>
      <c r="H172" s="13">
        <f>+H173+H175+H178+H186+H189+H191</f>
        <v>379000</v>
      </c>
      <c r="I172" s="13">
        <f>+I173+I175+I178+I186+I189+I191</f>
        <v>348459</v>
      </c>
      <c r="J172" s="13">
        <f>+J173+J175+J178+J186+J189+J191</f>
        <v>348459</v>
      </c>
      <c r="K172" s="13">
        <f t="shared" ref="K172" si="155">+K175+K178+K186+K189+K191</f>
        <v>0</v>
      </c>
      <c r="L172" s="13">
        <f>+L173+L175+L178+L186+L189+L191</f>
        <v>23854.170000000002</v>
      </c>
      <c r="M172" s="13">
        <f>+M173+M175+M178+M186+M189+M191</f>
        <v>229135.31</v>
      </c>
      <c r="N172" s="13">
        <f t="shared" ref="N172:P172" si="156">+N173+N175+N178+N186+N189+N191</f>
        <v>119323.69</v>
      </c>
      <c r="O172" s="13">
        <f t="shared" si="156"/>
        <v>119323.69</v>
      </c>
      <c r="P172" s="13">
        <f t="shared" si="156"/>
        <v>0</v>
      </c>
      <c r="Q172" s="13">
        <f>+Q173+Q175+Q178+Q186+Q189+Q191</f>
        <v>143333.88999999998</v>
      </c>
      <c r="R172" s="13">
        <f>+R173+R175+R178+R186+R189+R191</f>
        <v>85801.42</v>
      </c>
      <c r="S172" s="14">
        <f t="shared" si="139"/>
        <v>65.756749000599783</v>
      </c>
      <c r="T172" s="14">
        <f t="shared" si="140"/>
        <v>65.756749000599783</v>
      </c>
    </row>
    <row r="173" spans="1:1031" ht="12" customHeight="1">
      <c r="B173" s="72">
        <v>200</v>
      </c>
      <c r="C173" s="89" t="s">
        <v>111</v>
      </c>
      <c r="D173" s="13">
        <f>+D174</f>
        <v>0</v>
      </c>
      <c r="E173" s="13">
        <f t="shared" ref="E173:R173" si="157">+E174</f>
        <v>0</v>
      </c>
      <c r="F173" s="13">
        <f t="shared" si="157"/>
        <v>29756</v>
      </c>
      <c r="G173" s="13">
        <f t="shared" si="157"/>
        <v>-15244</v>
      </c>
      <c r="H173" s="13">
        <f t="shared" si="157"/>
        <v>45000</v>
      </c>
      <c r="I173" s="13">
        <f t="shared" si="157"/>
        <v>29756</v>
      </c>
      <c r="J173" s="13">
        <f t="shared" si="157"/>
        <v>29756</v>
      </c>
      <c r="K173" s="13">
        <f t="shared" si="157"/>
        <v>0</v>
      </c>
      <c r="L173" s="13">
        <f t="shared" si="157"/>
        <v>0</v>
      </c>
      <c r="M173" s="13">
        <f t="shared" si="157"/>
        <v>4768</v>
      </c>
      <c r="N173" s="13">
        <f t="shared" si="157"/>
        <v>24988</v>
      </c>
      <c r="O173" s="13">
        <f t="shared" si="157"/>
        <v>24988</v>
      </c>
      <c r="P173" s="13">
        <f t="shared" si="157"/>
        <v>0</v>
      </c>
      <c r="Q173" s="13">
        <f t="shared" si="157"/>
        <v>4768</v>
      </c>
      <c r="R173" s="13">
        <f t="shared" si="157"/>
        <v>0</v>
      </c>
      <c r="S173" s="14">
        <f t="shared" si="139"/>
        <v>16.023659093964245</v>
      </c>
      <c r="T173" s="14">
        <f t="shared" si="140"/>
        <v>16.023659093964245</v>
      </c>
    </row>
    <row r="174" spans="1:1031" ht="12" customHeight="1">
      <c r="B174" s="76">
        <v>201</v>
      </c>
      <c r="C174" s="90" t="s">
        <v>191</v>
      </c>
      <c r="D174" s="25">
        <v>0</v>
      </c>
      <c r="E174" s="25">
        <v>0</v>
      </c>
      <c r="F174" s="23">
        <f t="shared" ref="F174:F191" si="158">+G174+H174</f>
        <v>29756</v>
      </c>
      <c r="G174" s="25">
        <v>-15244</v>
      </c>
      <c r="H174" s="25">
        <v>45000</v>
      </c>
      <c r="I174" s="25">
        <v>29756</v>
      </c>
      <c r="J174" s="25">
        <v>29756</v>
      </c>
      <c r="K174" s="25">
        <v>0</v>
      </c>
      <c r="L174" s="25">
        <v>0</v>
      </c>
      <c r="M174" s="25">
        <v>4768</v>
      </c>
      <c r="N174" s="25">
        <f>J174-M174</f>
        <v>24988</v>
      </c>
      <c r="O174" s="25">
        <f t="shared" ref="O174" si="159">+N174+P174</f>
        <v>24988</v>
      </c>
      <c r="P174" s="13">
        <f>+I174-J174</f>
        <v>0</v>
      </c>
      <c r="Q174" s="25">
        <v>4768</v>
      </c>
      <c r="R174" s="25">
        <v>0</v>
      </c>
      <c r="S174" s="27">
        <f t="shared" si="139"/>
        <v>16.023659093964245</v>
      </c>
      <c r="T174" s="27">
        <f t="shared" si="140"/>
        <v>16.023659093964245</v>
      </c>
    </row>
    <row r="175" spans="1:1031" ht="13.5" customHeight="1">
      <c r="B175" s="45">
        <v>240</v>
      </c>
      <c r="C175" s="42" t="s">
        <v>129</v>
      </c>
      <c r="D175" s="13">
        <f t="shared" ref="D175:G175" si="160">SUM(D176:D177)</f>
        <v>0</v>
      </c>
      <c r="E175" s="13">
        <f t="shared" si="160"/>
        <v>0</v>
      </c>
      <c r="F175" s="13">
        <f>SUM(F176:F177)</f>
        <v>22831</v>
      </c>
      <c r="G175" s="13">
        <f t="shared" si="160"/>
        <v>12831</v>
      </c>
      <c r="H175" s="13">
        <f>SUM(H176:H177)</f>
        <v>10000</v>
      </c>
      <c r="I175" s="13">
        <f t="shared" ref="I175:Q175" si="161">SUM(I176:I177)</f>
        <v>22831</v>
      </c>
      <c r="J175" s="13">
        <f t="shared" si="161"/>
        <v>22831</v>
      </c>
      <c r="K175" s="13">
        <f t="shared" si="161"/>
        <v>0</v>
      </c>
      <c r="L175" s="13">
        <f t="shared" si="161"/>
        <v>627.01</v>
      </c>
      <c r="M175" s="13">
        <f t="shared" si="161"/>
        <v>15293.98</v>
      </c>
      <c r="N175" s="13">
        <f t="shared" si="161"/>
        <v>7537.0199999999995</v>
      </c>
      <c r="O175" s="13">
        <f t="shared" si="161"/>
        <v>7537.0199999999995</v>
      </c>
      <c r="P175" s="13">
        <f t="shared" si="161"/>
        <v>0</v>
      </c>
      <c r="Q175" s="13">
        <f t="shared" si="161"/>
        <v>12319.68</v>
      </c>
      <c r="R175" s="13">
        <f>SUM(R176:R177)</f>
        <v>2974.3</v>
      </c>
      <c r="S175" s="14">
        <f t="shared" si="139"/>
        <v>66.987779773115491</v>
      </c>
      <c r="T175" s="14">
        <f t="shared" si="140"/>
        <v>66.987779773115491</v>
      </c>
    </row>
    <row r="176" spans="1:1031" ht="13.5" customHeight="1">
      <c r="B176" s="53">
        <v>243</v>
      </c>
      <c r="C176" s="22" t="s">
        <v>132</v>
      </c>
      <c r="D176" s="13">
        <v>0</v>
      </c>
      <c r="E176" s="13">
        <v>0</v>
      </c>
      <c r="F176" s="23">
        <f t="shared" si="158"/>
        <v>14918</v>
      </c>
      <c r="G176" s="25">
        <v>4918</v>
      </c>
      <c r="H176" s="25">
        <v>10000</v>
      </c>
      <c r="I176" s="25">
        <v>14918</v>
      </c>
      <c r="J176" s="25">
        <v>14918</v>
      </c>
      <c r="K176" s="25">
        <v>0</v>
      </c>
      <c r="L176" s="25">
        <v>481.46</v>
      </c>
      <c r="M176" s="25">
        <v>8413.85</v>
      </c>
      <c r="N176" s="25">
        <f>J176-M176</f>
        <v>6504.15</v>
      </c>
      <c r="O176" s="25">
        <f t="shared" ref="O176" si="162">+N176+P176</f>
        <v>6504.15</v>
      </c>
      <c r="P176" s="25">
        <f>+I176-J176</f>
        <v>0</v>
      </c>
      <c r="Q176" s="25">
        <v>7062.51</v>
      </c>
      <c r="R176" s="27">
        <v>1351.34</v>
      </c>
      <c r="S176" s="27">
        <f t="shared" si="139"/>
        <v>56.400656924520717</v>
      </c>
      <c r="T176" s="27">
        <f t="shared" si="140"/>
        <v>56.400656924520717</v>
      </c>
    </row>
    <row r="177" spans="1:1031" ht="13.5" customHeight="1">
      <c r="B177" s="53">
        <v>249</v>
      </c>
      <c r="C177" s="22" t="s">
        <v>134</v>
      </c>
      <c r="D177" s="25">
        <v>0</v>
      </c>
      <c r="E177" s="25">
        <v>0</v>
      </c>
      <c r="F177" s="23">
        <f t="shared" si="158"/>
        <v>7913</v>
      </c>
      <c r="G177" s="23">
        <v>7913</v>
      </c>
      <c r="H177" s="23">
        <v>0</v>
      </c>
      <c r="I177" s="25">
        <v>7913</v>
      </c>
      <c r="J177" s="23">
        <v>7913</v>
      </c>
      <c r="K177" s="23">
        <v>0</v>
      </c>
      <c r="L177" s="25">
        <v>145.55000000000001</v>
      </c>
      <c r="M177" s="25">
        <v>6880.13</v>
      </c>
      <c r="N177" s="25">
        <f>J177-M177</f>
        <v>1032.8699999999999</v>
      </c>
      <c r="O177" s="25">
        <f>+N177+P177</f>
        <v>1032.8699999999999</v>
      </c>
      <c r="P177" s="25">
        <f>+I177-J177</f>
        <v>0</v>
      </c>
      <c r="Q177" s="23">
        <v>5257.17</v>
      </c>
      <c r="R177" s="25">
        <v>1622.96</v>
      </c>
      <c r="S177" s="27">
        <f t="shared" si="139"/>
        <v>86.947175533931514</v>
      </c>
      <c r="T177" s="27">
        <f t="shared" si="140"/>
        <v>86.947175533931514</v>
      </c>
    </row>
    <row r="178" spans="1:1031" ht="13.5" customHeight="1">
      <c r="B178" s="51">
        <v>250</v>
      </c>
      <c r="C178" s="20" t="s">
        <v>135</v>
      </c>
      <c r="D178" s="13">
        <f>SUM(D179:D185)</f>
        <v>30000</v>
      </c>
      <c r="E178" s="13">
        <f t="shared" ref="E178" si="163">SUM(E180:E185)</f>
        <v>0</v>
      </c>
      <c r="F178" s="13">
        <f t="shared" ref="F178:P178" si="164">SUM(F179:F185)</f>
        <v>244573</v>
      </c>
      <c r="G178" s="13">
        <f t="shared" si="164"/>
        <v>-64427</v>
      </c>
      <c r="H178" s="13">
        <f t="shared" si="164"/>
        <v>309000</v>
      </c>
      <c r="I178" s="13">
        <f t="shared" si="164"/>
        <v>274573</v>
      </c>
      <c r="J178" s="13">
        <f t="shared" si="164"/>
        <v>274573</v>
      </c>
      <c r="K178" s="13">
        <f t="shared" si="164"/>
        <v>0</v>
      </c>
      <c r="L178" s="13">
        <f t="shared" si="164"/>
        <v>23195.7</v>
      </c>
      <c r="M178" s="13">
        <f t="shared" si="164"/>
        <v>188839.94</v>
      </c>
      <c r="N178" s="13">
        <f t="shared" si="164"/>
        <v>85733.06</v>
      </c>
      <c r="O178" s="13">
        <f t="shared" si="164"/>
        <v>85733.06</v>
      </c>
      <c r="P178" s="13">
        <f t="shared" si="164"/>
        <v>0</v>
      </c>
      <c r="Q178" s="13">
        <f>SUM(Q179:Q185)</f>
        <v>111828.22</v>
      </c>
      <c r="R178" s="13">
        <f>SUM(R179:R185)</f>
        <v>77011.72</v>
      </c>
      <c r="S178" s="14">
        <f t="shared" si="139"/>
        <v>68.775859243261351</v>
      </c>
      <c r="T178" s="14">
        <f t="shared" si="140"/>
        <v>68.775859243261351</v>
      </c>
    </row>
    <row r="179" spans="1:1031" ht="13.5" customHeight="1">
      <c r="B179" s="53">
        <v>252</v>
      </c>
      <c r="C179" s="22" t="s">
        <v>136</v>
      </c>
      <c r="D179" s="36">
        <v>5000</v>
      </c>
      <c r="E179" s="25">
        <v>0</v>
      </c>
      <c r="F179" s="23">
        <f t="shared" si="158"/>
        <v>-4410</v>
      </c>
      <c r="G179" s="25">
        <v>-4410</v>
      </c>
      <c r="H179" s="25">
        <v>0</v>
      </c>
      <c r="I179" s="36">
        <v>590</v>
      </c>
      <c r="J179" s="36">
        <v>590</v>
      </c>
      <c r="K179" s="25">
        <v>0</v>
      </c>
      <c r="L179" s="25">
        <v>178.69</v>
      </c>
      <c r="M179" s="25">
        <v>557.77</v>
      </c>
      <c r="N179" s="25">
        <f>J179-M179</f>
        <v>32.230000000000018</v>
      </c>
      <c r="O179" s="25">
        <f>+N179+P179</f>
        <v>32.230000000000018</v>
      </c>
      <c r="P179" s="25">
        <f t="shared" ref="P179:P187" si="165">+I179-J179</f>
        <v>0</v>
      </c>
      <c r="Q179" s="25">
        <v>379.08</v>
      </c>
      <c r="R179" s="25">
        <v>178.69</v>
      </c>
      <c r="S179" s="27">
        <f t="shared" si="139"/>
        <v>94.537288135593229</v>
      </c>
      <c r="T179" s="27">
        <f t="shared" si="140"/>
        <v>94.537288135593229</v>
      </c>
    </row>
    <row r="180" spans="1:1031" ht="13.5" customHeight="1">
      <c r="B180" s="76">
        <v>253</v>
      </c>
      <c r="C180" s="88" t="s">
        <v>137</v>
      </c>
      <c r="D180" s="36">
        <v>5000</v>
      </c>
      <c r="E180" s="25">
        <v>0</v>
      </c>
      <c r="F180" s="23">
        <f t="shared" si="158"/>
        <v>17215</v>
      </c>
      <c r="G180" s="23">
        <v>-785</v>
      </c>
      <c r="H180" s="23">
        <v>18000</v>
      </c>
      <c r="I180" s="36">
        <v>22215</v>
      </c>
      <c r="J180" s="36">
        <v>22215</v>
      </c>
      <c r="K180" s="23">
        <v>0</v>
      </c>
      <c r="L180" s="25">
        <v>706.2</v>
      </c>
      <c r="M180" s="25">
        <v>14322.33</v>
      </c>
      <c r="N180" s="25">
        <f t="shared" ref="N180:N185" si="166">J180-M180</f>
        <v>7892.67</v>
      </c>
      <c r="O180" s="25">
        <f t="shared" ref="O180:O185" si="167">+N180+P180</f>
        <v>7892.67</v>
      </c>
      <c r="P180" s="25">
        <f t="shared" si="165"/>
        <v>0</v>
      </c>
      <c r="Q180" s="23">
        <v>11709.98</v>
      </c>
      <c r="R180" s="25">
        <v>2612.35</v>
      </c>
      <c r="S180" s="27">
        <f t="shared" si="139"/>
        <v>64.471438217420669</v>
      </c>
      <c r="T180" s="27">
        <f t="shared" si="140"/>
        <v>64.471438217420669</v>
      </c>
    </row>
    <row r="181" spans="1:1031" ht="13.5" customHeight="1">
      <c r="B181" s="76">
        <v>254</v>
      </c>
      <c r="C181" s="88" t="s">
        <v>138</v>
      </c>
      <c r="D181" s="36">
        <v>5000</v>
      </c>
      <c r="E181" s="25">
        <v>0</v>
      </c>
      <c r="F181" s="23">
        <f t="shared" si="158"/>
        <v>9301</v>
      </c>
      <c r="G181" s="23">
        <v>-699</v>
      </c>
      <c r="H181" s="23">
        <v>10000</v>
      </c>
      <c r="I181" s="36">
        <v>14301</v>
      </c>
      <c r="J181" s="36">
        <v>14301</v>
      </c>
      <c r="K181" s="23">
        <v>0</v>
      </c>
      <c r="L181" s="25">
        <v>318.83999999999997</v>
      </c>
      <c r="M181" s="25">
        <v>14216.51</v>
      </c>
      <c r="N181" s="25">
        <f t="shared" si="166"/>
        <v>84.489999999999782</v>
      </c>
      <c r="O181" s="25">
        <f>+N181+P181</f>
        <v>84.489999999999782</v>
      </c>
      <c r="P181" s="25">
        <f t="shared" si="165"/>
        <v>0</v>
      </c>
      <c r="Q181" s="23">
        <v>8342.18</v>
      </c>
      <c r="R181" s="25">
        <v>5874.33</v>
      </c>
      <c r="S181" s="27">
        <f t="shared" si="139"/>
        <v>99.40920215369556</v>
      </c>
      <c r="T181" s="27">
        <f t="shared" si="140"/>
        <v>99.40920215369556</v>
      </c>
    </row>
    <row r="182" spans="1:1031" ht="13.5" customHeight="1">
      <c r="B182" s="76">
        <v>255</v>
      </c>
      <c r="C182" s="88" t="s">
        <v>139</v>
      </c>
      <c r="D182" s="36">
        <v>5000</v>
      </c>
      <c r="E182" s="25">
        <v>0</v>
      </c>
      <c r="F182" s="23">
        <f t="shared" si="158"/>
        <v>100400</v>
      </c>
      <c r="G182" s="23">
        <v>18400</v>
      </c>
      <c r="H182" s="23">
        <v>82000</v>
      </c>
      <c r="I182" s="36">
        <v>105400</v>
      </c>
      <c r="J182" s="36">
        <v>105400</v>
      </c>
      <c r="K182" s="23">
        <v>0</v>
      </c>
      <c r="L182" s="25">
        <v>21456.69</v>
      </c>
      <c r="M182" s="25">
        <v>73572.149999999994</v>
      </c>
      <c r="N182" s="25">
        <f t="shared" si="166"/>
        <v>31827.850000000006</v>
      </c>
      <c r="O182" s="25">
        <f>+N182+P182</f>
        <v>31827.850000000006</v>
      </c>
      <c r="P182" s="25">
        <f t="shared" si="165"/>
        <v>0</v>
      </c>
      <c r="Q182" s="23">
        <v>25418.080000000002</v>
      </c>
      <c r="R182" s="25">
        <v>48154.07</v>
      </c>
      <c r="S182" s="27">
        <f t="shared" si="139"/>
        <v>69.802798861480071</v>
      </c>
      <c r="T182" s="27">
        <f t="shared" si="140"/>
        <v>69.802798861480071</v>
      </c>
    </row>
    <row r="183" spans="1:1031" ht="13.5" customHeight="1">
      <c r="B183" s="76">
        <v>256</v>
      </c>
      <c r="C183" s="88" t="s">
        <v>140</v>
      </c>
      <c r="D183" s="36">
        <v>5000</v>
      </c>
      <c r="E183" s="25">
        <v>0</v>
      </c>
      <c r="F183" s="23">
        <f t="shared" si="158"/>
        <v>24202</v>
      </c>
      <c r="G183" s="23">
        <v>202</v>
      </c>
      <c r="H183" s="23">
        <v>24000</v>
      </c>
      <c r="I183" s="36">
        <v>29202</v>
      </c>
      <c r="J183" s="36">
        <v>29202</v>
      </c>
      <c r="K183" s="23">
        <v>0</v>
      </c>
      <c r="L183" s="25">
        <v>5.88</v>
      </c>
      <c r="M183" s="25">
        <v>18294.330000000002</v>
      </c>
      <c r="N183" s="25">
        <f t="shared" si="166"/>
        <v>10907.669999999998</v>
      </c>
      <c r="O183" s="25">
        <f t="shared" si="167"/>
        <v>10907.669999999998</v>
      </c>
      <c r="P183" s="25">
        <f t="shared" si="165"/>
        <v>0</v>
      </c>
      <c r="Q183" s="23">
        <v>12780.29</v>
      </c>
      <c r="R183" s="25">
        <v>5514.04</v>
      </c>
      <c r="S183" s="27">
        <f t="shared" si="139"/>
        <v>62.647524142182043</v>
      </c>
      <c r="T183" s="27">
        <f t="shared" si="140"/>
        <v>62.647524142182043</v>
      </c>
    </row>
    <row r="184" spans="1:1031" ht="13.5" customHeight="1">
      <c r="B184" s="76">
        <v>257</v>
      </c>
      <c r="C184" s="88" t="s">
        <v>141</v>
      </c>
      <c r="D184" s="52">
        <v>5000</v>
      </c>
      <c r="E184" s="25">
        <v>0</v>
      </c>
      <c r="F184" s="23">
        <f t="shared" si="158"/>
        <v>-4800</v>
      </c>
      <c r="G184" s="23">
        <v>-9800</v>
      </c>
      <c r="H184" s="23">
        <v>5000</v>
      </c>
      <c r="I184" s="36">
        <v>200</v>
      </c>
      <c r="J184" s="36">
        <v>200</v>
      </c>
      <c r="K184" s="23">
        <v>0</v>
      </c>
      <c r="L184" s="25">
        <v>86.45</v>
      </c>
      <c r="M184" s="25">
        <v>141.66</v>
      </c>
      <c r="N184" s="25">
        <f t="shared" si="166"/>
        <v>58.34</v>
      </c>
      <c r="O184" s="25">
        <f t="shared" si="167"/>
        <v>58.34</v>
      </c>
      <c r="P184" s="25">
        <f t="shared" si="165"/>
        <v>0</v>
      </c>
      <c r="Q184" s="23">
        <v>55.21</v>
      </c>
      <c r="R184" s="25">
        <v>86.45</v>
      </c>
      <c r="S184" s="27">
        <f t="shared" si="139"/>
        <v>70.83</v>
      </c>
      <c r="T184" s="27">
        <f t="shared" si="140"/>
        <v>70.83</v>
      </c>
    </row>
    <row r="185" spans="1:1031" ht="13.5" customHeight="1">
      <c r="B185" s="76">
        <v>259</v>
      </c>
      <c r="C185" s="85" t="s">
        <v>142</v>
      </c>
      <c r="D185" s="25">
        <v>0</v>
      </c>
      <c r="E185" s="25">
        <v>0</v>
      </c>
      <c r="F185" s="23">
        <f t="shared" si="158"/>
        <v>102665</v>
      </c>
      <c r="G185" s="23">
        <v>-67335</v>
      </c>
      <c r="H185" s="23">
        <v>170000</v>
      </c>
      <c r="I185" s="36">
        <v>102665</v>
      </c>
      <c r="J185" s="36">
        <v>102665</v>
      </c>
      <c r="K185" s="23">
        <v>0</v>
      </c>
      <c r="L185" s="25">
        <v>442.95</v>
      </c>
      <c r="M185" s="25">
        <v>67735.19</v>
      </c>
      <c r="N185" s="25">
        <f t="shared" si="166"/>
        <v>34929.81</v>
      </c>
      <c r="O185" s="25">
        <f t="shared" si="167"/>
        <v>34929.81</v>
      </c>
      <c r="P185" s="25">
        <f t="shared" si="165"/>
        <v>0</v>
      </c>
      <c r="Q185" s="23">
        <v>53143.4</v>
      </c>
      <c r="R185" s="25">
        <v>14591.79</v>
      </c>
      <c r="S185" s="27">
        <f t="shared" si="139"/>
        <v>65.976905469244628</v>
      </c>
      <c r="T185" s="27">
        <f t="shared" si="140"/>
        <v>65.976905469244628</v>
      </c>
    </row>
    <row r="186" spans="1:1031" ht="13.5" customHeight="1">
      <c r="B186" s="51">
        <v>260</v>
      </c>
      <c r="C186" s="20" t="s">
        <v>143</v>
      </c>
      <c r="D186" s="13">
        <f t="shared" ref="D186:G186" si="168">+D187+D188</f>
        <v>0</v>
      </c>
      <c r="E186" s="13">
        <f t="shared" si="168"/>
        <v>0</v>
      </c>
      <c r="F186" s="13">
        <f>+F187+F188</f>
        <v>4807</v>
      </c>
      <c r="G186" s="13">
        <f t="shared" si="168"/>
        <v>-10193</v>
      </c>
      <c r="H186" s="13">
        <f>+H187+H188</f>
        <v>15000</v>
      </c>
      <c r="I186" s="13">
        <f t="shared" ref="I186:R186" si="169">+I187+I188</f>
        <v>4807</v>
      </c>
      <c r="J186" s="13">
        <f t="shared" si="169"/>
        <v>4807</v>
      </c>
      <c r="K186" s="13">
        <f t="shared" si="169"/>
        <v>0</v>
      </c>
      <c r="L186" s="13">
        <f t="shared" si="169"/>
        <v>9.6300000000000008</v>
      </c>
      <c r="M186" s="13">
        <f t="shared" si="169"/>
        <v>3887.46</v>
      </c>
      <c r="N186" s="13">
        <f t="shared" si="169"/>
        <v>919.54</v>
      </c>
      <c r="O186" s="13">
        <f t="shared" si="169"/>
        <v>919.54</v>
      </c>
      <c r="P186" s="13">
        <f t="shared" si="169"/>
        <v>0</v>
      </c>
      <c r="Q186" s="13">
        <f>+Q187+Q188</f>
        <v>2881.87</v>
      </c>
      <c r="R186" s="13">
        <f t="shared" si="169"/>
        <v>1005.59</v>
      </c>
      <c r="S186" s="14">
        <f t="shared" si="139"/>
        <v>80.870813397129183</v>
      </c>
      <c r="T186" s="14">
        <f t="shared" si="140"/>
        <v>80.870813397129183</v>
      </c>
    </row>
    <row r="187" spans="1:1031" ht="13.5" customHeight="1">
      <c r="B187" s="53">
        <v>262</v>
      </c>
      <c r="C187" s="22" t="s">
        <v>145</v>
      </c>
      <c r="D187" s="25">
        <v>0</v>
      </c>
      <c r="E187" s="25">
        <v>0</v>
      </c>
      <c r="F187" s="23">
        <f t="shared" si="158"/>
        <v>4586</v>
      </c>
      <c r="G187" s="25">
        <v>-10414</v>
      </c>
      <c r="H187" s="25">
        <v>15000</v>
      </c>
      <c r="I187" s="25">
        <v>4586</v>
      </c>
      <c r="J187" s="25">
        <v>4586</v>
      </c>
      <c r="K187" s="25">
        <v>0</v>
      </c>
      <c r="L187" s="25">
        <v>9.6300000000000008</v>
      </c>
      <c r="M187" s="25">
        <v>3708.92</v>
      </c>
      <c r="N187" s="25">
        <f>J187-M187</f>
        <v>877.07999999999993</v>
      </c>
      <c r="O187" s="25">
        <f t="shared" ref="O187:O188" si="170">+N187+P187</f>
        <v>877.07999999999993</v>
      </c>
      <c r="P187" s="25">
        <f t="shared" si="165"/>
        <v>0</v>
      </c>
      <c r="Q187" s="23">
        <v>2703.33</v>
      </c>
      <c r="R187" s="25">
        <v>1005.59</v>
      </c>
      <c r="S187" s="27">
        <f t="shared" si="139"/>
        <v>80.874836458787613</v>
      </c>
      <c r="T187" s="27">
        <f t="shared" si="140"/>
        <v>80.874836458787613</v>
      </c>
    </row>
    <row r="188" spans="1:1031" ht="13.5" customHeight="1">
      <c r="B188" s="76">
        <v>269</v>
      </c>
      <c r="C188" s="88" t="s">
        <v>148</v>
      </c>
      <c r="D188" s="25">
        <v>0</v>
      </c>
      <c r="E188" s="25">
        <v>0</v>
      </c>
      <c r="F188" s="23">
        <f t="shared" si="158"/>
        <v>221</v>
      </c>
      <c r="G188" s="23">
        <v>221</v>
      </c>
      <c r="H188" s="23">
        <v>0</v>
      </c>
      <c r="I188" s="25">
        <v>221</v>
      </c>
      <c r="J188" s="25">
        <v>221</v>
      </c>
      <c r="K188" s="23">
        <v>0</v>
      </c>
      <c r="L188" s="25">
        <v>0</v>
      </c>
      <c r="M188" s="25">
        <v>178.54</v>
      </c>
      <c r="N188" s="25">
        <f>J188-M188</f>
        <v>42.460000000000008</v>
      </c>
      <c r="O188" s="25">
        <f t="shared" si="170"/>
        <v>42.460000000000008</v>
      </c>
      <c r="P188" s="25">
        <f>+I188-J188</f>
        <v>0</v>
      </c>
      <c r="Q188" s="23">
        <v>178.54</v>
      </c>
      <c r="R188" s="25">
        <v>0</v>
      </c>
      <c r="S188" s="27">
        <f t="shared" si="139"/>
        <v>80.787330316742072</v>
      </c>
      <c r="T188" s="27">
        <f t="shared" si="140"/>
        <v>80.787330316742072</v>
      </c>
    </row>
    <row r="189" spans="1:1031" s="84" customFormat="1" ht="13.5" customHeight="1">
      <c r="A189" s="3"/>
      <c r="B189" s="72">
        <v>270</v>
      </c>
      <c r="C189" s="87" t="s">
        <v>148</v>
      </c>
      <c r="D189" s="13">
        <f>+D190</f>
        <v>0</v>
      </c>
      <c r="E189" s="13">
        <f t="shared" ref="E189:R189" si="171">+E190</f>
        <v>0</v>
      </c>
      <c r="F189" s="13">
        <f>+F190</f>
        <v>375</v>
      </c>
      <c r="G189" s="13">
        <f t="shared" si="171"/>
        <v>375</v>
      </c>
      <c r="H189" s="13">
        <f>+H190</f>
        <v>0</v>
      </c>
      <c r="I189" s="13">
        <f t="shared" si="171"/>
        <v>375</v>
      </c>
      <c r="J189" s="13">
        <f t="shared" si="171"/>
        <v>375</v>
      </c>
      <c r="K189" s="13">
        <f t="shared" si="171"/>
        <v>0</v>
      </c>
      <c r="L189" s="13">
        <f t="shared" si="171"/>
        <v>0</v>
      </c>
      <c r="M189" s="13">
        <f t="shared" si="171"/>
        <v>235.4</v>
      </c>
      <c r="N189" s="13">
        <f t="shared" si="171"/>
        <v>139.6</v>
      </c>
      <c r="O189" s="13">
        <f t="shared" si="171"/>
        <v>139.6</v>
      </c>
      <c r="P189" s="13">
        <f t="shared" si="171"/>
        <v>0</v>
      </c>
      <c r="Q189" s="13">
        <f t="shared" si="171"/>
        <v>235.4</v>
      </c>
      <c r="R189" s="13">
        <f t="shared" si="171"/>
        <v>0</v>
      </c>
      <c r="S189" s="14">
        <f t="shared" si="139"/>
        <v>62.773333333333333</v>
      </c>
      <c r="T189" s="14">
        <f t="shared" si="140"/>
        <v>62.773333333333333</v>
      </c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/>
      <c r="WY189" s="3"/>
      <c r="WZ189" s="3"/>
      <c r="XA189" s="3"/>
      <c r="XB189" s="3"/>
      <c r="XC189" s="3"/>
      <c r="XD189" s="3"/>
      <c r="XE189" s="3"/>
      <c r="XF189" s="3"/>
      <c r="XG189" s="3"/>
      <c r="XH189" s="3"/>
      <c r="XI189" s="3"/>
      <c r="XJ189" s="3"/>
      <c r="XK189" s="3"/>
      <c r="XL189" s="3"/>
      <c r="XM189" s="3"/>
      <c r="XN189" s="3"/>
      <c r="XO189" s="3"/>
      <c r="XP189" s="3"/>
      <c r="XQ189" s="3"/>
      <c r="XR189" s="3"/>
      <c r="XS189" s="3"/>
      <c r="XT189" s="3"/>
      <c r="XU189" s="3"/>
      <c r="XV189" s="3"/>
      <c r="XW189" s="3"/>
      <c r="XX189" s="3"/>
      <c r="XY189" s="3"/>
      <c r="XZ189" s="3"/>
      <c r="YA189" s="3"/>
      <c r="YB189" s="3"/>
      <c r="YC189" s="3"/>
      <c r="YD189" s="3"/>
      <c r="YE189" s="3"/>
      <c r="YF189" s="3"/>
      <c r="YG189" s="3"/>
      <c r="YH189" s="3"/>
      <c r="YI189" s="3"/>
      <c r="YJ189" s="3"/>
      <c r="YK189" s="3"/>
      <c r="YL189" s="3"/>
      <c r="YM189" s="3"/>
      <c r="YN189" s="3"/>
      <c r="YO189" s="3"/>
      <c r="YP189" s="3"/>
      <c r="YQ189" s="3"/>
      <c r="YR189" s="3"/>
      <c r="YS189" s="3"/>
      <c r="YT189" s="3"/>
      <c r="YU189" s="3"/>
      <c r="YV189" s="3"/>
      <c r="YW189" s="3"/>
      <c r="YX189" s="3"/>
      <c r="YY189" s="3"/>
      <c r="YZ189" s="3"/>
      <c r="ZA189" s="3"/>
      <c r="ZB189" s="3"/>
      <c r="ZC189" s="3"/>
      <c r="ZD189" s="3"/>
      <c r="ZE189" s="3"/>
      <c r="ZF189" s="3"/>
      <c r="ZG189" s="3"/>
      <c r="ZH189" s="3"/>
      <c r="ZI189" s="3"/>
      <c r="ZJ189" s="3"/>
      <c r="ZK189" s="3"/>
      <c r="ZL189" s="3"/>
      <c r="ZM189" s="3"/>
      <c r="ZN189" s="3"/>
      <c r="ZO189" s="3"/>
      <c r="ZP189" s="3"/>
      <c r="ZQ189" s="3"/>
      <c r="ZR189" s="3"/>
      <c r="ZS189" s="3"/>
      <c r="ZT189" s="3"/>
      <c r="ZU189" s="3"/>
      <c r="ZV189" s="3"/>
      <c r="ZW189" s="3"/>
      <c r="ZX189" s="3"/>
      <c r="ZY189" s="3"/>
      <c r="ZZ189" s="3"/>
      <c r="AAA189" s="3"/>
      <c r="AAB189" s="3"/>
      <c r="AAC189" s="3"/>
      <c r="AAD189" s="3"/>
      <c r="AAE189" s="3"/>
      <c r="AAF189" s="3"/>
      <c r="AAG189" s="3"/>
      <c r="AAH189" s="3"/>
      <c r="AAI189" s="3"/>
      <c r="AAJ189" s="3"/>
      <c r="AAK189" s="3"/>
      <c r="AAL189" s="3"/>
      <c r="AAM189" s="3"/>
      <c r="AAN189" s="3"/>
      <c r="AAO189" s="3"/>
      <c r="AAP189" s="3"/>
      <c r="AAQ189" s="3"/>
      <c r="AAR189" s="3"/>
      <c r="AAS189" s="3"/>
      <c r="AAT189" s="3"/>
      <c r="AAU189" s="3"/>
      <c r="AAV189" s="3"/>
      <c r="AAW189" s="3"/>
      <c r="AAX189" s="3"/>
      <c r="AAY189" s="3"/>
      <c r="AAZ189" s="3"/>
      <c r="ABA189" s="3"/>
      <c r="ABB189" s="3"/>
      <c r="ABC189" s="3"/>
      <c r="ABD189" s="3"/>
      <c r="ABE189" s="3"/>
      <c r="ABF189" s="3"/>
      <c r="ABG189" s="3"/>
      <c r="ABH189" s="3"/>
      <c r="ABI189" s="3"/>
      <c r="ABJ189" s="3"/>
      <c r="ABK189" s="3"/>
      <c r="ABL189" s="3"/>
      <c r="ABM189" s="3"/>
      <c r="ABN189" s="3"/>
      <c r="ABO189" s="3"/>
      <c r="ABP189" s="3"/>
      <c r="ABQ189" s="3"/>
      <c r="ABR189" s="3"/>
      <c r="ABS189" s="3"/>
      <c r="ABT189" s="3"/>
      <c r="ABU189" s="3"/>
      <c r="ABV189" s="3"/>
      <c r="ABW189" s="3"/>
      <c r="ABX189" s="3"/>
      <c r="ABY189" s="3"/>
      <c r="ABZ189" s="3"/>
      <c r="ACA189" s="3"/>
      <c r="ACB189" s="3"/>
      <c r="ACC189" s="3"/>
      <c r="ACD189" s="3"/>
      <c r="ACE189" s="3"/>
      <c r="ACF189" s="3"/>
      <c r="ACG189" s="3"/>
      <c r="ACH189" s="3"/>
      <c r="ACI189" s="3"/>
      <c r="ACJ189" s="3"/>
      <c r="ACK189" s="3"/>
      <c r="ACL189" s="3"/>
      <c r="ACM189" s="3"/>
      <c r="ACN189" s="3"/>
      <c r="ACO189" s="3"/>
      <c r="ACP189" s="3"/>
      <c r="ACQ189" s="3"/>
      <c r="ACR189" s="3"/>
      <c r="ACS189" s="3"/>
      <c r="ACT189" s="3"/>
      <c r="ACU189" s="3"/>
      <c r="ACV189" s="3"/>
      <c r="ACW189" s="3"/>
      <c r="ACX189" s="3"/>
      <c r="ACY189" s="3"/>
      <c r="ACZ189" s="3"/>
      <c r="ADA189" s="3"/>
      <c r="ADB189" s="3"/>
      <c r="ADC189" s="3"/>
      <c r="ADD189" s="3"/>
      <c r="ADE189" s="3"/>
      <c r="ADF189" s="3"/>
      <c r="ADG189" s="3"/>
      <c r="ADH189" s="3"/>
      <c r="ADI189" s="3"/>
      <c r="ADJ189" s="3"/>
      <c r="ADK189" s="3"/>
      <c r="ADL189" s="3"/>
      <c r="ADM189" s="3"/>
      <c r="ADN189" s="3"/>
      <c r="ADO189" s="3"/>
      <c r="ADP189" s="3"/>
      <c r="ADQ189" s="3"/>
      <c r="ADR189" s="3"/>
      <c r="ADS189" s="3"/>
      <c r="ADT189" s="3"/>
      <c r="ADU189" s="3"/>
      <c r="ADV189" s="3"/>
      <c r="ADW189" s="3"/>
      <c r="ADX189" s="3"/>
      <c r="ADY189" s="3"/>
      <c r="ADZ189" s="3"/>
      <c r="AEA189" s="3"/>
      <c r="AEB189" s="3"/>
      <c r="AEC189" s="3"/>
      <c r="AED189" s="3"/>
      <c r="AEE189" s="3"/>
      <c r="AEF189" s="3"/>
      <c r="AEG189" s="3"/>
      <c r="AEH189" s="3"/>
      <c r="AEI189" s="3"/>
      <c r="AEJ189" s="3"/>
      <c r="AEK189" s="3"/>
      <c r="AEL189" s="3"/>
      <c r="AEM189" s="3"/>
      <c r="AEN189" s="3"/>
      <c r="AEO189" s="3"/>
      <c r="AEP189" s="3"/>
      <c r="AEQ189" s="3"/>
      <c r="AER189" s="3"/>
      <c r="AES189" s="3"/>
      <c r="AET189" s="3"/>
      <c r="AEU189" s="3"/>
      <c r="AEV189" s="3"/>
      <c r="AEW189" s="3"/>
      <c r="AEX189" s="3"/>
      <c r="AEY189" s="3"/>
      <c r="AEZ189" s="3"/>
      <c r="AFA189" s="3"/>
      <c r="AFB189" s="3"/>
      <c r="AFC189" s="3"/>
      <c r="AFD189" s="3"/>
      <c r="AFE189" s="3"/>
      <c r="AFF189" s="3"/>
      <c r="AFG189" s="3"/>
      <c r="AFH189" s="3"/>
      <c r="AFI189" s="3"/>
      <c r="AFJ189" s="3"/>
      <c r="AFK189" s="3"/>
      <c r="AFL189" s="3"/>
      <c r="AFM189" s="3"/>
      <c r="AFN189" s="3"/>
      <c r="AFO189" s="3"/>
      <c r="AFP189" s="3"/>
      <c r="AFQ189" s="3"/>
      <c r="AFR189" s="3"/>
      <c r="AFS189" s="3"/>
      <c r="AFT189" s="3"/>
      <c r="AFU189" s="3"/>
      <c r="AFV189" s="3"/>
      <c r="AFW189" s="3"/>
      <c r="AFX189" s="3"/>
      <c r="AFY189" s="3"/>
      <c r="AFZ189" s="3"/>
      <c r="AGA189" s="3"/>
      <c r="AGB189" s="3"/>
      <c r="AGC189" s="3"/>
      <c r="AGD189" s="3"/>
      <c r="AGE189" s="3"/>
      <c r="AGF189" s="3"/>
      <c r="AGG189" s="3"/>
      <c r="AGH189" s="3"/>
      <c r="AGI189" s="3"/>
      <c r="AGJ189" s="3"/>
      <c r="AGK189" s="3"/>
      <c r="AGL189" s="3"/>
      <c r="AGM189" s="3"/>
      <c r="AGN189" s="3"/>
      <c r="AGO189" s="3"/>
      <c r="AGP189" s="3"/>
      <c r="AGQ189" s="3"/>
      <c r="AGR189" s="3"/>
      <c r="AGS189" s="3"/>
      <c r="AGT189" s="3"/>
      <c r="AGU189" s="3"/>
      <c r="AGV189" s="3"/>
      <c r="AGW189" s="3"/>
      <c r="AGX189" s="3"/>
      <c r="AGY189" s="3"/>
      <c r="AGZ189" s="3"/>
      <c r="AHA189" s="3"/>
      <c r="AHB189" s="3"/>
      <c r="AHC189" s="3"/>
      <c r="AHD189" s="3"/>
      <c r="AHE189" s="3"/>
      <c r="AHF189" s="3"/>
      <c r="AHG189" s="3"/>
      <c r="AHH189" s="3"/>
      <c r="AHI189" s="3"/>
      <c r="AHJ189" s="3"/>
      <c r="AHK189" s="3"/>
      <c r="AHL189" s="3"/>
      <c r="AHM189" s="3"/>
      <c r="AHN189" s="3"/>
      <c r="AHO189" s="3"/>
      <c r="AHP189" s="3"/>
      <c r="AHQ189" s="3"/>
      <c r="AHR189" s="3"/>
      <c r="AHS189" s="3"/>
      <c r="AHT189" s="3"/>
      <c r="AHU189" s="3"/>
      <c r="AHV189" s="3"/>
      <c r="AHW189" s="3"/>
      <c r="AHX189" s="3"/>
      <c r="AHY189" s="3"/>
      <c r="AHZ189" s="3"/>
      <c r="AIA189" s="3"/>
      <c r="AIB189" s="3"/>
      <c r="AIC189" s="3"/>
      <c r="AID189" s="3"/>
      <c r="AIE189" s="3"/>
      <c r="AIF189" s="3"/>
      <c r="AIG189" s="3"/>
      <c r="AIH189" s="3"/>
      <c r="AII189" s="3"/>
      <c r="AIJ189" s="3"/>
      <c r="AIK189" s="3"/>
      <c r="AIL189" s="3"/>
      <c r="AIM189" s="3"/>
      <c r="AIN189" s="3"/>
      <c r="AIO189" s="3"/>
      <c r="AIP189" s="3"/>
      <c r="AIQ189" s="3"/>
      <c r="AIR189" s="3"/>
      <c r="AIS189" s="3"/>
      <c r="AIT189" s="3"/>
      <c r="AIU189" s="3"/>
      <c r="AIV189" s="3"/>
      <c r="AIW189" s="3"/>
      <c r="AIX189" s="3"/>
      <c r="AIY189" s="3"/>
      <c r="AIZ189" s="3"/>
      <c r="AJA189" s="3"/>
      <c r="AJB189" s="3"/>
      <c r="AJC189" s="3"/>
      <c r="AJD189" s="3"/>
      <c r="AJE189" s="3"/>
      <c r="AJF189" s="3"/>
      <c r="AJG189" s="3"/>
      <c r="AJH189" s="3"/>
      <c r="AJI189" s="3"/>
      <c r="AJJ189" s="3"/>
      <c r="AJK189" s="3"/>
      <c r="AJL189" s="3"/>
      <c r="AJM189" s="3"/>
      <c r="AJN189" s="3"/>
      <c r="AJO189" s="3"/>
      <c r="AJP189" s="3"/>
      <c r="AJQ189" s="3"/>
      <c r="AJR189" s="3"/>
      <c r="AJS189" s="3"/>
      <c r="AJT189" s="3"/>
      <c r="AJU189" s="3"/>
      <c r="AJV189" s="3"/>
      <c r="AJW189" s="3"/>
      <c r="AJX189" s="3"/>
      <c r="AJY189" s="3"/>
      <c r="AJZ189" s="3"/>
      <c r="AKA189" s="3"/>
      <c r="AKB189" s="3"/>
      <c r="AKC189" s="3"/>
      <c r="AKD189" s="3"/>
      <c r="AKE189" s="3"/>
      <c r="AKF189" s="3"/>
      <c r="AKG189" s="3"/>
      <c r="AKH189" s="3"/>
      <c r="AKI189" s="3"/>
      <c r="AKJ189" s="3"/>
      <c r="AKK189" s="3"/>
      <c r="AKL189" s="3"/>
      <c r="AKM189" s="3"/>
      <c r="AKN189" s="3"/>
      <c r="AKO189" s="3"/>
      <c r="AKP189" s="3"/>
      <c r="AKQ189" s="3"/>
      <c r="AKR189" s="3"/>
      <c r="AKS189" s="3"/>
      <c r="AKT189" s="3"/>
      <c r="AKU189" s="3"/>
      <c r="AKV189" s="3"/>
      <c r="AKW189" s="3"/>
      <c r="AKX189" s="3"/>
      <c r="AKY189" s="3"/>
      <c r="AKZ189" s="3"/>
      <c r="ALA189" s="3"/>
      <c r="ALB189" s="3"/>
      <c r="ALC189" s="3"/>
      <c r="ALD189" s="3"/>
      <c r="ALE189" s="3"/>
      <c r="ALF189" s="3"/>
      <c r="ALG189" s="3"/>
      <c r="ALH189" s="3"/>
      <c r="ALI189" s="3"/>
      <c r="ALJ189" s="3"/>
      <c r="ALK189" s="3"/>
      <c r="ALL189" s="3"/>
      <c r="ALM189" s="3"/>
      <c r="ALN189" s="3"/>
      <c r="ALO189" s="3"/>
      <c r="ALP189" s="3"/>
      <c r="ALQ189" s="3"/>
      <c r="ALR189" s="3"/>
      <c r="ALS189" s="3"/>
      <c r="ALT189" s="3"/>
      <c r="ALU189" s="3"/>
      <c r="ALV189" s="3"/>
      <c r="ALW189" s="3"/>
      <c r="ALX189" s="3"/>
      <c r="ALY189" s="3"/>
      <c r="ALZ189" s="3"/>
      <c r="AMA189" s="3"/>
      <c r="AMB189" s="3"/>
      <c r="AMC189" s="3"/>
      <c r="AMD189" s="3"/>
      <c r="AME189" s="3"/>
      <c r="AMF189" s="3"/>
      <c r="AMG189" s="3"/>
      <c r="AMH189" s="3"/>
      <c r="AMI189" s="3"/>
      <c r="AMJ189" s="3"/>
      <c r="AMK189" s="3"/>
      <c r="AML189" s="3"/>
      <c r="AMM189" s="3"/>
      <c r="AMN189" s="3"/>
      <c r="AMO189" s="3"/>
      <c r="AMP189" s="3"/>
      <c r="AMQ189" s="3"/>
    </row>
    <row r="190" spans="1:1031" s="84" customFormat="1" ht="13.5" customHeight="1">
      <c r="A190" s="3"/>
      <c r="B190" s="76">
        <v>279</v>
      </c>
      <c r="C190" s="88" t="s">
        <v>155</v>
      </c>
      <c r="D190" s="25">
        <v>0</v>
      </c>
      <c r="E190" s="25">
        <v>0</v>
      </c>
      <c r="F190" s="23">
        <f t="shared" si="158"/>
        <v>375</v>
      </c>
      <c r="G190" s="25">
        <v>375</v>
      </c>
      <c r="H190" s="25">
        <v>0</v>
      </c>
      <c r="I190" s="25">
        <v>375</v>
      </c>
      <c r="J190" s="25">
        <v>375</v>
      </c>
      <c r="K190" s="25">
        <v>0</v>
      </c>
      <c r="L190" s="25">
        <v>0</v>
      </c>
      <c r="M190" s="25">
        <v>235.4</v>
      </c>
      <c r="N190" s="25">
        <f>J190-M190</f>
        <v>139.6</v>
      </c>
      <c r="O190" s="25">
        <f t="shared" ref="O190:O191" si="172">+N190+P190</f>
        <v>139.6</v>
      </c>
      <c r="P190" s="25">
        <f>+I190-J190</f>
        <v>0</v>
      </c>
      <c r="Q190" s="23">
        <v>235.4</v>
      </c>
      <c r="R190" s="25">
        <v>0</v>
      </c>
      <c r="S190" s="27">
        <f t="shared" si="139"/>
        <v>62.773333333333333</v>
      </c>
      <c r="T190" s="27">
        <f t="shared" si="140"/>
        <v>62.773333333333333</v>
      </c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/>
      <c r="WY190" s="3"/>
      <c r="WZ190" s="3"/>
      <c r="XA190" s="3"/>
      <c r="XB190" s="3"/>
      <c r="XC190" s="3"/>
      <c r="XD190" s="3"/>
      <c r="XE190" s="3"/>
      <c r="XF190" s="3"/>
      <c r="XG190" s="3"/>
      <c r="XH190" s="3"/>
      <c r="XI190" s="3"/>
      <c r="XJ190" s="3"/>
      <c r="XK190" s="3"/>
      <c r="XL190" s="3"/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/>
      <c r="YL190" s="3"/>
      <c r="YM190" s="3"/>
      <c r="YN190" s="3"/>
      <c r="YO190" s="3"/>
      <c r="YP190" s="3"/>
      <c r="YQ190" s="3"/>
      <c r="YR190" s="3"/>
      <c r="YS190" s="3"/>
      <c r="YT190" s="3"/>
      <c r="YU190" s="3"/>
      <c r="YV190" s="3"/>
      <c r="YW190" s="3"/>
      <c r="YX190" s="3"/>
      <c r="YY190" s="3"/>
      <c r="YZ190" s="3"/>
      <c r="ZA190" s="3"/>
      <c r="ZB190" s="3"/>
      <c r="ZC190" s="3"/>
      <c r="ZD190" s="3"/>
      <c r="ZE190" s="3"/>
      <c r="ZF190" s="3"/>
      <c r="ZG190" s="3"/>
      <c r="ZH190" s="3"/>
      <c r="ZI190" s="3"/>
      <c r="ZJ190" s="3"/>
      <c r="ZK190" s="3"/>
      <c r="ZL190" s="3"/>
      <c r="ZM190" s="3"/>
      <c r="ZN190" s="3"/>
      <c r="ZO190" s="3"/>
      <c r="ZP190" s="3"/>
      <c r="ZQ190" s="3"/>
      <c r="ZR190" s="3"/>
      <c r="ZS190" s="3"/>
      <c r="ZT190" s="3"/>
      <c r="ZU190" s="3"/>
      <c r="ZV190" s="3"/>
      <c r="ZW190" s="3"/>
      <c r="ZX190" s="3"/>
      <c r="ZY190" s="3"/>
      <c r="ZZ190" s="3"/>
      <c r="AAA190" s="3"/>
      <c r="AAB190" s="3"/>
      <c r="AAC190" s="3"/>
      <c r="AAD190" s="3"/>
      <c r="AAE190" s="3"/>
      <c r="AAF190" s="3"/>
      <c r="AAG190" s="3"/>
      <c r="AAH190" s="3"/>
      <c r="AAI190" s="3"/>
      <c r="AAJ190" s="3"/>
      <c r="AAK190" s="3"/>
      <c r="AAL190" s="3"/>
      <c r="AAM190" s="3"/>
      <c r="AAN190" s="3"/>
      <c r="AAO190" s="3"/>
      <c r="AAP190" s="3"/>
      <c r="AAQ190" s="3"/>
      <c r="AAR190" s="3"/>
      <c r="AAS190" s="3"/>
      <c r="AAT190" s="3"/>
      <c r="AAU190" s="3"/>
      <c r="AAV190" s="3"/>
      <c r="AAW190" s="3"/>
      <c r="AAX190" s="3"/>
      <c r="AAY190" s="3"/>
      <c r="AAZ190" s="3"/>
      <c r="ABA190" s="3"/>
      <c r="ABB190" s="3"/>
      <c r="ABC190" s="3"/>
      <c r="ABD190" s="3"/>
      <c r="ABE190" s="3"/>
      <c r="ABF190" s="3"/>
      <c r="ABG190" s="3"/>
      <c r="ABH190" s="3"/>
      <c r="ABI190" s="3"/>
      <c r="ABJ190" s="3"/>
      <c r="ABK190" s="3"/>
      <c r="ABL190" s="3"/>
      <c r="ABM190" s="3"/>
      <c r="ABN190" s="3"/>
      <c r="ABO190" s="3"/>
      <c r="ABP190" s="3"/>
      <c r="ABQ190" s="3"/>
      <c r="ABR190" s="3"/>
      <c r="ABS190" s="3"/>
      <c r="ABT190" s="3"/>
      <c r="ABU190" s="3"/>
      <c r="ABV190" s="3"/>
      <c r="ABW190" s="3"/>
      <c r="ABX190" s="3"/>
      <c r="ABY190" s="3"/>
      <c r="ABZ190" s="3"/>
      <c r="ACA190" s="3"/>
      <c r="ACB190" s="3"/>
      <c r="ACC190" s="3"/>
      <c r="ACD190" s="3"/>
      <c r="ACE190" s="3"/>
      <c r="ACF190" s="3"/>
      <c r="ACG190" s="3"/>
      <c r="ACH190" s="3"/>
      <c r="ACI190" s="3"/>
      <c r="ACJ190" s="3"/>
      <c r="ACK190" s="3"/>
      <c r="ACL190" s="3"/>
      <c r="ACM190" s="3"/>
      <c r="ACN190" s="3"/>
      <c r="ACO190" s="3"/>
      <c r="ACP190" s="3"/>
      <c r="ACQ190" s="3"/>
      <c r="ACR190" s="3"/>
      <c r="ACS190" s="3"/>
      <c r="ACT190" s="3"/>
      <c r="ACU190" s="3"/>
      <c r="ACV190" s="3"/>
      <c r="ACW190" s="3"/>
      <c r="ACX190" s="3"/>
      <c r="ACY190" s="3"/>
      <c r="ACZ190" s="3"/>
      <c r="ADA190" s="3"/>
      <c r="ADB190" s="3"/>
      <c r="ADC190" s="3"/>
      <c r="ADD190" s="3"/>
      <c r="ADE190" s="3"/>
      <c r="ADF190" s="3"/>
      <c r="ADG190" s="3"/>
      <c r="ADH190" s="3"/>
      <c r="ADI190" s="3"/>
      <c r="ADJ190" s="3"/>
      <c r="ADK190" s="3"/>
      <c r="ADL190" s="3"/>
      <c r="ADM190" s="3"/>
      <c r="ADN190" s="3"/>
      <c r="ADO190" s="3"/>
      <c r="ADP190" s="3"/>
      <c r="ADQ190" s="3"/>
      <c r="ADR190" s="3"/>
      <c r="ADS190" s="3"/>
      <c r="ADT190" s="3"/>
      <c r="ADU190" s="3"/>
      <c r="ADV190" s="3"/>
      <c r="ADW190" s="3"/>
      <c r="ADX190" s="3"/>
      <c r="ADY190" s="3"/>
      <c r="ADZ190" s="3"/>
      <c r="AEA190" s="3"/>
      <c r="AEB190" s="3"/>
      <c r="AEC190" s="3"/>
      <c r="AED190" s="3"/>
      <c r="AEE190" s="3"/>
      <c r="AEF190" s="3"/>
      <c r="AEG190" s="3"/>
      <c r="AEH190" s="3"/>
      <c r="AEI190" s="3"/>
      <c r="AEJ190" s="3"/>
      <c r="AEK190" s="3"/>
      <c r="AEL190" s="3"/>
      <c r="AEM190" s="3"/>
      <c r="AEN190" s="3"/>
      <c r="AEO190" s="3"/>
      <c r="AEP190" s="3"/>
      <c r="AEQ190" s="3"/>
      <c r="AER190" s="3"/>
      <c r="AES190" s="3"/>
      <c r="AET190" s="3"/>
      <c r="AEU190" s="3"/>
      <c r="AEV190" s="3"/>
      <c r="AEW190" s="3"/>
      <c r="AEX190" s="3"/>
      <c r="AEY190" s="3"/>
      <c r="AEZ190" s="3"/>
      <c r="AFA190" s="3"/>
      <c r="AFB190" s="3"/>
      <c r="AFC190" s="3"/>
      <c r="AFD190" s="3"/>
      <c r="AFE190" s="3"/>
      <c r="AFF190" s="3"/>
      <c r="AFG190" s="3"/>
      <c r="AFH190" s="3"/>
      <c r="AFI190" s="3"/>
      <c r="AFJ190" s="3"/>
      <c r="AFK190" s="3"/>
      <c r="AFL190" s="3"/>
      <c r="AFM190" s="3"/>
      <c r="AFN190" s="3"/>
      <c r="AFO190" s="3"/>
      <c r="AFP190" s="3"/>
      <c r="AFQ190" s="3"/>
      <c r="AFR190" s="3"/>
      <c r="AFS190" s="3"/>
      <c r="AFT190" s="3"/>
      <c r="AFU190" s="3"/>
      <c r="AFV190" s="3"/>
      <c r="AFW190" s="3"/>
      <c r="AFX190" s="3"/>
      <c r="AFY190" s="3"/>
      <c r="AFZ190" s="3"/>
      <c r="AGA190" s="3"/>
      <c r="AGB190" s="3"/>
      <c r="AGC190" s="3"/>
      <c r="AGD190" s="3"/>
      <c r="AGE190" s="3"/>
      <c r="AGF190" s="3"/>
      <c r="AGG190" s="3"/>
      <c r="AGH190" s="3"/>
      <c r="AGI190" s="3"/>
      <c r="AGJ190" s="3"/>
      <c r="AGK190" s="3"/>
      <c r="AGL190" s="3"/>
      <c r="AGM190" s="3"/>
      <c r="AGN190" s="3"/>
      <c r="AGO190" s="3"/>
      <c r="AGP190" s="3"/>
      <c r="AGQ190" s="3"/>
      <c r="AGR190" s="3"/>
      <c r="AGS190" s="3"/>
      <c r="AGT190" s="3"/>
      <c r="AGU190" s="3"/>
      <c r="AGV190" s="3"/>
      <c r="AGW190" s="3"/>
      <c r="AGX190" s="3"/>
      <c r="AGY190" s="3"/>
      <c r="AGZ190" s="3"/>
      <c r="AHA190" s="3"/>
      <c r="AHB190" s="3"/>
      <c r="AHC190" s="3"/>
      <c r="AHD190" s="3"/>
      <c r="AHE190" s="3"/>
      <c r="AHF190" s="3"/>
      <c r="AHG190" s="3"/>
      <c r="AHH190" s="3"/>
      <c r="AHI190" s="3"/>
      <c r="AHJ190" s="3"/>
      <c r="AHK190" s="3"/>
      <c r="AHL190" s="3"/>
      <c r="AHM190" s="3"/>
      <c r="AHN190" s="3"/>
      <c r="AHO190" s="3"/>
      <c r="AHP190" s="3"/>
      <c r="AHQ190" s="3"/>
      <c r="AHR190" s="3"/>
      <c r="AHS190" s="3"/>
      <c r="AHT190" s="3"/>
      <c r="AHU190" s="3"/>
      <c r="AHV190" s="3"/>
      <c r="AHW190" s="3"/>
      <c r="AHX190" s="3"/>
      <c r="AHY190" s="3"/>
      <c r="AHZ190" s="3"/>
      <c r="AIA190" s="3"/>
      <c r="AIB190" s="3"/>
      <c r="AIC190" s="3"/>
      <c r="AID190" s="3"/>
      <c r="AIE190" s="3"/>
      <c r="AIF190" s="3"/>
      <c r="AIG190" s="3"/>
      <c r="AIH190" s="3"/>
      <c r="AII190" s="3"/>
      <c r="AIJ190" s="3"/>
      <c r="AIK190" s="3"/>
      <c r="AIL190" s="3"/>
      <c r="AIM190" s="3"/>
      <c r="AIN190" s="3"/>
      <c r="AIO190" s="3"/>
      <c r="AIP190" s="3"/>
      <c r="AIQ190" s="3"/>
      <c r="AIR190" s="3"/>
      <c r="AIS190" s="3"/>
      <c r="AIT190" s="3"/>
      <c r="AIU190" s="3"/>
      <c r="AIV190" s="3"/>
      <c r="AIW190" s="3"/>
      <c r="AIX190" s="3"/>
      <c r="AIY190" s="3"/>
      <c r="AIZ190" s="3"/>
      <c r="AJA190" s="3"/>
      <c r="AJB190" s="3"/>
      <c r="AJC190" s="3"/>
      <c r="AJD190" s="3"/>
      <c r="AJE190" s="3"/>
      <c r="AJF190" s="3"/>
      <c r="AJG190" s="3"/>
      <c r="AJH190" s="3"/>
      <c r="AJI190" s="3"/>
      <c r="AJJ190" s="3"/>
      <c r="AJK190" s="3"/>
      <c r="AJL190" s="3"/>
      <c r="AJM190" s="3"/>
      <c r="AJN190" s="3"/>
      <c r="AJO190" s="3"/>
      <c r="AJP190" s="3"/>
      <c r="AJQ190" s="3"/>
      <c r="AJR190" s="3"/>
      <c r="AJS190" s="3"/>
      <c r="AJT190" s="3"/>
      <c r="AJU190" s="3"/>
      <c r="AJV190" s="3"/>
      <c r="AJW190" s="3"/>
      <c r="AJX190" s="3"/>
      <c r="AJY190" s="3"/>
      <c r="AJZ190" s="3"/>
      <c r="AKA190" s="3"/>
      <c r="AKB190" s="3"/>
      <c r="AKC190" s="3"/>
      <c r="AKD190" s="3"/>
      <c r="AKE190" s="3"/>
      <c r="AKF190" s="3"/>
      <c r="AKG190" s="3"/>
      <c r="AKH190" s="3"/>
      <c r="AKI190" s="3"/>
      <c r="AKJ190" s="3"/>
      <c r="AKK190" s="3"/>
      <c r="AKL190" s="3"/>
      <c r="AKM190" s="3"/>
      <c r="AKN190" s="3"/>
      <c r="AKO190" s="3"/>
      <c r="AKP190" s="3"/>
      <c r="AKQ190" s="3"/>
      <c r="AKR190" s="3"/>
      <c r="AKS190" s="3"/>
      <c r="AKT190" s="3"/>
      <c r="AKU190" s="3"/>
      <c r="AKV190" s="3"/>
      <c r="AKW190" s="3"/>
      <c r="AKX190" s="3"/>
      <c r="AKY190" s="3"/>
      <c r="AKZ190" s="3"/>
      <c r="ALA190" s="3"/>
      <c r="ALB190" s="3"/>
      <c r="ALC190" s="3"/>
      <c r="ALD190" s="3"/>
      <c r="ALE190" s="3"/>
      <c r="ALF190" s="3"/>
      <c r="ALG190" s="3"/>
      <c r="ALH190" s="3"/>
      <c r="ALI190" s="3"/>
      <c r="ALJ190" s="3"/>
      <c r="ALK190" s="3"/>
      <c r="ALL190" s="3"/>
      <c r="ALM190" s="3"/>
      <c r="ALN190" s="3"/>
      <c r="ALO190" s="3"/>
      <c r="ALP190" s="3"/>
      <c r="ALQ190" s="3"/>
      <c r="ALR190" s="3"/>
      <c r="ALS190" s="3"/>
      <c r="ALT190" s="3"/>
      <c r="ALU190" s="3"/>
      <c r="ALV190" s="3"/>
      <c r="ALW190" s="3"/>
      <c r="ALX190" s="3"/>
      <c r="ALY190" s="3"/>
      <c r="ALZ190" s="3"/>
      <c r="AMA190" s="3"/>
      <c r="AMB190" s="3"/>
      <c r="AMC190" s="3"/>
      <c r="AMD190" s="3"/>
      <c r="AME190" s="3"/>
      <c r="AMF190" s="3"/>
      <c r="AMG190" s="3"/>
      <c r="AMH190" s="3"/>
      <c r="AMI190" s="3"/>
      <c r="AMJ190" s="3"/>
      <c r="AMK190" s="3"/>
      <c r="AML190" s="3"/>
      <c r="AMM190" s="3"/>
      <c r="AMN190" s="3"/>
      <c r="AMO190" s="3"/>
      <c r="AMP190" s="3"/>
      <c r="AMQ190" s="3"/>
    </row>
    <row r="191" spans="1:1031" s="84" customFormat="1" ht="13.5" customHeight="1">
      <c r="A191" s="3"/>
      <c r="B191" s="72">
        <v>280</v>
      </c>
      <c r="C191" s="87" t="s">
        <v>156</v>
      </c>
      <c r="D191" s="13">
        <v>0</v>
      </c>
      <c r="E191" s="13">
        <v>0</v>
      </c>
      <c r="F191" s="32">
        <f t="shared" si="158"/>
        <v>16117</v>
      </c>
      <c r="G191" s="13">
        <v>16117</v>
      </c>
      <c r="H191" s="13">
        <v>0</v>
      </c>
      <c r="I191" s="13">
        <v>16117</v>
      </c>
      <c r="J191" s="13">
        <v>16117</v>
      </c>
      <c r="K191" s="13">
        <v>0</v>
      </c>
      <c r="L191" s="13">
        <v>21.83</v>
      </c>
      <c r="M191" s="13">
        <v>16110.53</v>
      </c>
      <c r="N191" s="13">
        <f>J191-M191</f>
        <v>6.4699999999993452</v>
      </c>
      <c r="O191" s="13">
        <f t="shared" si="172"/>
        <v>6.4699999999993452</v>
      </c>
      <c r="P191" s="13">
        <f>+I191-J191</f>
        <v>0</v>
      </c>
      <c r="Q191" s="32">
        <v>11300.72</v>
      </c>
      <c r="R191" s="13">
        <v>4809.8100000000004</v>
      </c>
      <c r="S191" s="14">
        <f t="shared" si="139"/>
        <v>99.959856052615265</v>
      </c>
      <c r="T191" s="14">
        <f t="shared" si="140"/>
        <v>99.959856052615265</v>
      </c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/>
      <c r="UU191" s="3"/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/>
      <c r="VG191" s="3"/>
      <c r="VH191" s="3"/>
      <c r="VI191" s="3"/>
      <c r="VJ191" s="3"/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/>
      <c r="WS191" s="3"/>
      <c r="WT191" s="3"/>
      <c r="WU191" s="3"/>
      <c r="WV191" s="3"/>
      <c r="WW191" s="3"/>
      <c r="WX191" s="3"/>
      <c r="WY191" s="3"/>
      <c r="WZ191" s="3"/>
      <c r="XA191" s="3"/>
      <c r="XB191" s="3"/>
      <c r="XC191" s="3"/>
      <c r="XD191" s="3"/>
      <c r="XE191" s="3"/>
      <c r="XF191" s="3"/>
      <c r="XG191" s="3"/>
      <c r="XH191" s="3"/>
      <c r="XI191" s="3"/>
      <c r="XJ191" s="3"/>
      <c r="XK191" s="3"/>
      <c r="XL191" s="3"/>
      <c r="XM191" s="3"/>
      <c r="XN191" s="3"/>
      <c r="XO191" s="3"/>
      <c r="XP191" s="3"/>
      <c r="XQ191" s="3"/>
      <c r="XR191" s="3"/>
      <c r="XS191" s="3"/>
      <c r="XT191" s="3"/>
      <c r="XU191" s="3"/>
      <c r="XV191" s="3"/>
      <c r="XW191" s="3"/>
      <c r="XX191" s="3"/>
      <c r="XY191" s="3"/>
      <c r="XZ191" s="3"/>
      <c r="YA191" s="3"/>
      <c r="YB191" s="3"/>
      <c r="YC191" s="3"/>
      <c r="YD191" s="3"/>
      <c r="YE191" s="3"/>
      <c r="YF191" s="3"/>
      <c r="YG191" s="3"/>
      <c r="YH191" s="3"/>
      <c r="YI191" s="3"/>
      <c r="YJ191" s="3"/>
      <c r="YK191" s="3"/>
      <c r="YL191" s="3"/>
      <c r="YM191" s="3"/>
      <c r="YN191" s="3"/>
      <c r="YO191" s="3"/>
      <c r="YP191" s="3"/>
      <c r="YQ191" s="3"/>
      <c r="YR191" s="3"/>
      <c r="YS191" s="3"/>
      <c r="YT191" s="3"/>
      <c r="YU191" s="3"/>
      <c r="YV191" s="3"/>
      <c r="YW191" s="3"/>
      <c r="YX191" s="3"/>
      <c r="YY191" s="3"/>
      <c r="YZ191" s="3"/>
      <c r="ZA191" s="3"/>
      <c r="ZB191" s="3"/>
      <c r="ZC191" s="3"/>
      <c r="ZD191" s="3"/>
      <c r="ZE191" s="3"/>
      <c r="ZF191" s="3"/>
      <c r="ZG191" s="3"/>
      <c r="ZH191" s="3"/>
      <c r="ZI191" s="3"/>
      <c r="ZJ191" s="3"/>
      <c r="ZK191" s="3"/>
      <c r="ZL191" s="3"/>
      <c r="ZM191" s="3"/>
      <c r="ZN191" s="3"/>
      <c r="ZO191" s="3"/>
      <c r="ZP191" s="3"/>
      <c r="ZQ191" s="3"/>
      <c r="ZR191" s="3"/>
      <c r="ZS191" s="3"/>
      <c r="ZT191" s="3"/>
      <c r="ZU191" s="3"/>
      <c r="ZV191" s="3"/>
      <c r="ZW191" s="3"/>
      <c r="ZX191" s="3"/>
      <c r="ZY191" s="3"/>
      <c r="ZZ191" s="3"/>
      <c r="AAA191" s="3"/>
      <c r="AAB191" s="3"/>
      <c r="AAC191" s="3"/>
      <c r="AAD191" s="3"/>
      <c r="AAE191" s="3"/>
      <c r="AAF191" s="3"/>
      <c r="AAG191" s="3"/>
      <c r="AAH191" s="3"/>
      <c r="AAI191" s="3"/>
      <c r="AAJ191" s="3"/>
      <c r="AAK191" s="3"/>
      <c r="AAL191" s="3"/>
      <c r="AAM191" s="3"/>
      <c r="AAN191" s="3"/>
      <c r="AAO191" s="3"/>
      <c r="AAP191" s="3"/>
      <c r="AAQ191" s="3"/>
      <c r="AAR191" s="3"/>
      <c r="AAS191" s="3"/>
      <c r="AAT191" s="3"/>
      <c r="AAU191" s="3"/>
      <c r="AAV191" s="3"/>
      <c r="AAW191" s="3"/>
      <c r="AAX191" s="3"/>
      <c r="AAY191" s="3"/>
      <c r="AAZ191" s="3"/>
      <c r="ABA191" s="3"/>
      <c r="ABB191" s="3"/>
      <c r="ABC191" s="3"/>
      <c r="ABD191" s="3"/>
      <c r="ABE191" s="3"/>
      <c r="ABF191" s="3"/>
      <c r="ABG191" s="3"/>
      <c r="ABH191" s="3"/>
      <c r="ABI191" s="3"/>
      <c r="ABJ191" s="3"/>
      <c r="ABK191" s="3"/>
      <c r="ABL191" s="3"/>
      <c r="ABM191" s="3"/>
      <c r="ABN191" s="3"/>
      <c r="ABO191" s="3"/>
      <c r="ABP191" s="3"/>
      <c r="ABQ191" s="3"/>
      <c r="ABR191" s="3"/>
      <c r="ABS191" s="3"/>
      <c r="ABT191" s="3"/>
      <c r="ABU191" s="3"/>
      <c r="ABV191" s="3"/>
      <c r="ABW191" s="3"/>
      <c r="ABX191" s="3"/>
      <c r="ABY191" s="3"/>
      <c r="ABZ191" s="3"/>
      <c r="ACA191" s="3"/>
      <c r="ACB191" s="3"/>
      <c r="ACC191" s="3"/>
      <c r="ACD191" s="3"/>
      <c r="ACE191" s="3"/>
      <c r="ACF191" s="3"/>
      <c r="ACG191" s="3"/>
      <c r="ACH191" s="3"/>
      <c r="ACI191" s="3"/>
      <c r="ACJ191" s="3"/>
      <c r="ACK191" s="3"/>
      <c r="ACL191" s="3"/>
      <c r="ACM191" s="3"/>
      <c r="ACN191" s="3"/>
      <c r="ACO191" s="3"/>
      <c r="ACP191" s="3"/>
      <c r="ACQ191" s="3"/>
      <c r="ACR191" s="3"/>
      <c r="ACS191" s="3"/>
      <c r="ACT191" s="3"/>
      <c r="ACU191" s="3"/>
      <c r="ACV191" s="3"/>
      <c r="ACW191" s="3"/>
      <c r="ACX191" s="3"/>
      <c r="ACY191" s="3"/>
      <c r="ACZ191" s="3"/>
      <c r="ADA191" s="3"/>
      <c r="ADB191" s="3"/>
      <c r="ADC191" s="3"/>
      <c r="ADD191" s="3"/>
      <c r="ADE191" s="3"/>
      <c r="ADF191" s="3"/>
      <c r="ADG191" s="3"/>
      <c r="ADH191" s="3"/>
      <c r="ADI191" s="3"/>
      <c r="ADJ191" s="3"/>
      <c r="ADK191" s="3"/>
      <c r="ADL191" s="3"/>
      <c r="ADM191" s="3"/>
      <c r="ADN191" s="3"/>
      <c r="ADO191" s="3"/>
      <c r="ADP191" s="3"/>
      <c r="ADQ191" s="3"/>
      <c r="ADR191" s="3"/>
      <c r="ADS191" s="3"/>
      <c r="ADT191" s="3"/>
      <c r="ADU191" s="3"/>
      <c r="ADV191" s="3"/>
      <c r="ADW191" s="3"/>
      <c r="ADX191" s="3"/>
      <c r="ADY191" s="3"/>
      <c r="ADZ191" s="3"/>
      <c r="AEA191" s="3"/>
      <c r="AEB191" s="3"/>
      <c r="AEC191" s="3"/>
      <c r="AED191" s="3"/>
      <c r="AEE191" s="3"/>
      <c r="AEF191" s="3"/>
      <c r="AEG191" s="3"/>
      <c r="AEH191" s="3"/>
      <c r="AEI191" s="3"/>
      <c r="AEJ191" s="3"/>
      <c r="AEK191" s="3"/>
      <c r="AEL191" s="3"/>
      <c r="AEM191" s="3"/>
      <c r="AEN191" s="3"/>
      <c r="AEO191" s="3"/>
      <c r="AEP191" s="3"/>
      <c r="AEQ191" s="3"/>
      <c r="AER191" s="3"/>
      <c r="AES191" s="3"/>
      <c r="AET191" s="3"/>
      <c r="AEU191" s="3"/>
      <c r="AEV191" s="3"/>
      <c r="AEW191" s="3"/>
      <c r="AEX191" s="3"/>
      <c r="AEY191" s="3"/>
      <c r="AEZ191" s="3"/>
      <c r="AFA191" s="3"/>
      <c r="AFB191" s="3"/>
      <c r="AFC191" s="3"/>
      <c r="AFD191" s="3"/>
      <c r="AFE191" s="3"/>
      <c r="AFF191" s="3"/>
      <c r="AFG191" s="3"/>
      <c r="AFH191" s="3"/>
      <c r="AFI191" s="3"/>
      <c r="AFJ191" s="3"/>
      <c r="AFK191" s="3"/>
      <c r="AFL191" s="3"/>
      <c r="AFM191" s="3"/>
      <c r="AFN191" s="3"/>
      <c r="AFO191" s="3"/>
      <c r="AFP191" s="3"/>
      <c r="AFQ191" s="3"/>
      <c r="AFR191" s="3"/>
      <c r="AFS191" s="3"/>
      <c r="AFT191" s="3"/>
      <c r="AFU191" s="3"/>
      <c r="AFV191" s="3"/>
      <c r="AFW191" s="3"/>
      <c r="AFX191" s="3"/>
      <c r="AFY191" s="3"/>
      <c r="AFZ191" s="3"/>
      <c r="AGA191" s="3"/>
      <c r="AGB191" s="3"/>
      <c r="AGC191" s="3"/>
      <c r="AGD191" s="3"/>
      <c r="AGE191" s="3"/>
      <c r="AGF191" s="3"/>
      <c r="AGG191" s="3"/>
      <c r="AGH191" s="3"/>
      <c r="AGI191" s="3"/>
      <c r="AGJ191" s="3"/>
      <c r="AGK191" s="3"/>
      <c r="AGL191" s="3"/>
      <c r="AGM191" s="3"/>
      <c r="AGN191" s="3"/>
      <c r="AGO191" s="3"/>
      <c r="AGP191" s="3"/>
      <c r="AGQ191" s="3"/>
      <c r="AGR191" s="3"/>
      <c r="AGS191" s="3"/>
      <c r="AGT191" s="3"/>
      <c r="AGU191" s="3"/>
      <c r="AGV191" s="3"/>
      <c r="AGW191" s="3"/>
      <c r="AGX191" s="3"/>
      <c r="AGY191" s="3"/>
      <c r="AGZ191" s="3"/>
      <c r="AHA191" s="3"/>
      <c r="AHB191" s="3"/>
      <c r="AHC191" s="3"/>
      <c r="AHD191" s="3"/>
      <c r="AHE191" s="3"/>
      <c r="AHF191" s="3"/>
      <c r="AHG191" s="3"/>
      <c r="AHH191" s="3"/>
      <c r="AHI191" s="3"/>
      <c r="AHJ191" s="3"/>
      <c r="AHK191" s="3"/>
      <c r="AHL191" s="3"/>
      <c r="AHM191" s="3"/>
      <c r="AHN191" s="3"/>
      <c r="AHO191" s="3"/>
      <c r="AHP191" s="3"/>
      <c r="AHQ191" s="3"/>
      <c r="AHR191" s="3"/>
      <c r="AHS191" s="3"/>
      <c r="AHT191" s="3"/>
      <c r="AHU191" s="3"/>
      <c r="AHV191" s="3"/>
      <c r="AHW191" s="3"/>
      <c r="AHX191" s="3"/>
      <c r="AHY191" s="3"/>
      <c r="AHZ191" s="3"/>
      <c r="AIA191" s="3"/>
      <c r="AIB191" s="3"/>
      <c r="AIC191" s="3"/>
      <c r="AID191" s="3"/>
      <c r="AIE191" s="3"/>
      <c r="AIF191" s="3"/>
      <c r="AIG191" s="3"/>
      <c r="AIH191" s="3"/>
      <c r="AII191" s="3"/>
      <c r="AIJ191" s="3"/>
      <c r="AIK191" s="3"/>
      <c r="AIL191" s="3"/>
      <c r="AIM191" s="3"/>
      <c r="AIN191" s="3"/>
      <c r="AIO191" s="3"/>
      <c r="AIP191" s="3"/>
      <c r="AIQ191" s="3"/>
      <c r="AIR191" s="3"/>
      <c r="AIS191" s="3"/>
      <c r="AIT191" s="3"/>
      <c r="AIU191" s="3"/>
      <c r="AIV191" s="3"/>
      <c r="AIW191" s="3"/>
      <c r="AIX191" s="3"/>
      <c r="AIY191" s="3"/>
      <c r="AIZ191" s="3"/>
      <c r="AJA191" s="3"/>
      <c r="AJB191" s="3"/>
      <c r="AJC191" s="3"/>
      <c r="AJD191" s="3"/>
      <c r="AJE191" s="3"/>
      <c r="AJF191" s="3"/>
      <c r="AJG191" s="3"/>
      <c r="AJH191" s="3"/>
      <c r="AJI191" s="3"/>
      <c r="AJJ191" s="3"/>
      <c r="AJK191" s="3"/>
      <c r="AJL191" s="3"/>
      <c r="AJM191" s="3"/>
      <c r="AJN191" s="3"/>
      <c r="AJO191" s="3"/>
      <c r="AJP191" s="3"/>
      <c r="AJQ191" s="3"/>
      <c r="AJR191" s="3"/>
      <c r="AJS191" s="3"/>
      <c r="AJT191" s="3"/>
      <c r="AJU191" s="3"/>
      <c r="AJV191" s="3"/>
      <c r="AJW191" s="3"/>
      <c r="AJX191" s="3"/>
      <c r="AJY191" s="3"/>
      <c r="AJZ191" s="3"/>
      <c r="AKA191" s="3"/>
      <c r="AKB191" s="3"/>
      <c r="AKC191" s="3"/>
      <c r="AKD191" s="3"/>
      <c r="AKE191" s="3"/>
      <c r="AKF191" s="3"/>
      <c r="AKG191" s="3"/>
      <c r="AKH191" s="3"/>
      <c r="AKI191" s="3"/>
      <c r="AKJ191" s="3"/>
      <c r="AKK191" s="3"/>
      <c r="AKL191" s="3"/>
      <c r="AKM191" s="3"/>
      <c r="AKN191" s="3"/>
      <c r="AKO191" s="3"/>
      <c r="AKP191" s="3"/>
      <c r="AKQ191" s="3"/>
      <c r="AKR191" s="3"/>
      <c r="AKS191" s="3"/>
      <c r="AKT191" s="3"/>
      <c r="AKU191" s="3"/>
      <c r="AKV191" s="3"/>
      <c r="AKW191" s="3"/>
      <c r="AKX191" s="3"/>
      <c r="AKY191" s="3"/>
      <c r="AKZ191" s="3"/>
      <c r="ALA191" s="3"/>
      <c r="ALB191" s="3"/>
      <c r="ALC191" s="3"/>
      <c r="ALD191" s="3"/>
      <c r="ALE191" s="3"/>
      <c r="ALF191" s="3"/>
      <c r="ALG191" s="3"/>
      <c r="ALH191" s="3"/>
      <c r="ALI191" s="3"/>
      <c r="ALJ191" s="3"/>
      <c r="ALK191" s="3"/>
      <c r="ALL191" s="3"/>
      <c r="ALM191" s="3"/>
      <c r="ALN191" s="3"/>
      <c r="ALO191" s="3"/>
      <c r="ALP191" s="3"/>
      <c r="ALQ191" s="3"/>
      <c r="ALR191" s="3"/>
      <c r="ALS191" s="3"/>
      <c r="ALT191" s="3"/>
      <c r="ALU191" s="3"/>
      <c r="ALV191" s="3"/>
      <c r="ALW191" s="3"/>
      <c r="ALX191" s="3"/>
      <c r="ALY191" s="3"/>
      <c r="ALZ191" s="3"/>
      <c r="AMA191" s="3"/>
      <c r="AMB191" s="3"/>
      <c r="AMC191" s="3"/>
      <c r="AMD191" s="3"/>
      <c r="AME191" s="3"/>
      <c r="AMF191" s="3"/>
      <c r="AMG191" s="3"/>
      <c r="AMH191" s="3"/>
      <c r="AMI191" s="3"/>
      <c r="AMJ191" s="3"/>
      <c r="AMK191" s="3"/>
      <c r="AML191" s="3"/>
      <c r="AMM191" s="3"/>
      <c r="AMN191" s="3"/>
      <c r="AMO191" s="3"/>
      <c r="AMP191" s="3"/>
      <c r="AMQ191" s="3"/>
    </row>
    <row r="192" spans="1:1031" ht="13.5" customHeight="1">
      <c r="B192" s="91">
        <v>3</v>
      </c>
      <c r="C192" s="82" t="s">
        <v>192</v>
      </c>
      <c r="D192" s="13">
        <f>D193+D197+D200+D201+D202+D203+D204</f>
        <v>659264</v>
      </c>
      <c r="E192" s="13">
        <f t="shared" ref="E192:R192" si="173">E193+E197+E200+E201+E202+E203+E204</f>
        <v>0</v>
      </c>
      <c r="F192" s="13">
        <f t="shared" si="173"/>
        <v>838287</v>
      </c>
      <c r="G192" s="13">
        <f>G193+G197+G200+G201+G202+G203+G204</f>
        <v>-157304</v>
      </c>
      <c r="H192" s="13">
        <f t="shared" si="173"/>
        <v>995591</v>
      </c>
      <c r="I192" s="13">
        <f>I193+I197+I200+I201+I202+I203+I204</f>
        <v>1497551</v>
      </c>
      <c r="J192" s="13">
        <f t="shared" si="173"/>
        <v>1497551</v>
      </c>
      <c r="K192" s="13">
        <f t="shared" si="173"/>
        <v>0</v>
      </c>
      <c r="L192" s="13">
        <f>L193+L197+L200+L201+L202+L203+L204</f>
        <v>134901.46</v>
      </c>
      <c r="M192" s="13">
        <f t="shared" si="173"/>
        <v>1233748.2799999998</v>
      </c>
      <c r="N192" s="13">
        <f t="shared" si="173"/>
        <v>263802.72000000003</v>
      </c>
      <c r="O192" s="13">
        <f t="shared" si="173"/>
        <v>263802.72000000003</v>
      </c>
      <c r="P192" s="13">
        <f t="shared" si="173"/>
        <v>0</v>
      </c>
      <c r="Q192" s="13">
        <f>Q193+Q197+Q200+Q201+Q202+Q203+Q204</f>
        <v>458975.51</v>
      </c>
      <c r="R192" s="13">
        <f t="shared" si="173"/>
        <v>774772.77</v>
      </c>
      <c r="S192" s="14">
        <f t="shared" si="139"/>
        <v>82.384391583325026</v>
      </c>
      <c r="T192" s="14">
        <f t="shared" si="140"/>
        <v>82.384391583325026</v>
      </c>
    </row>
    <row r="193" spans="2:20" ht="13.5" customHeight="1">
      <c r="B193" s="72">
        <v>300</v>
      </c>
      <c r="C193" s="89" t="s">
        <v>159</v>
      </c>
      <c r="D193" s="13">
        <f>+D194+D196</f>
        <v>0</v>
      </c>
      <c r="E193" s="13">
        <f t="shared" ref="E193:P193" si="174">+E194+E196</f>
        <v>0</v>
      </c>
      <c r="F193" s="13">
        <f t="shared" ref="F193:K193" si="175">+F194+F196+F195</f>
        <v>118840</v>
      </c>
      <c r="G193" s="13">
        <f t="shared" si="175"/>
        <v>-95802</v>
      </c>
      <c r="H193" s="13">
        <f t="shared" si="175"/>
        <v>214642</v>
      </c>
      <c r="I193" s="13">
        <f t="shared" si="175"/>
        <v>118840</v>
      </c>
      <c r="J193" s="13">
        <f t="shared" si="175"/>
        <v>118840</v>
      </c>
      <c r="K193" s="13">
        <f t="shared" si="175"/>
        <v>0</v>
      </c>
      <c r="L193" s="13">
        <f>+L194+L195+L196</f>
        <v>0</v>
      </c>
      <c r="M193" s="13">
        <f>+M194+M195+M196</f>
        <v>73168.289999999994</v>
      </c>
      <c r="N193" s="13">
        <f>+N194+N196+N195</f>
        <v>45671.710000000006</v>
      </c>
      <c r="O193" s="13">
        <f>+O194+O196+O195</f>
        <v>45671.710000000006</v>
      </c>
      <c r="P193" s="13">
        <f t="shared" si="174"/>
        <v>0</v>
      </c>
      <c r="Q193" s="13">
        <f>+Q194+Q196+Q195</f>
        <v>11544.69</v>
      </c>
      <c r="R193" s="13">
        <f>+R194+R196+R195</f>
        <v>61623.6</v>
      </c>
      <c r="S193" s="14">
        <f t="shared" si="139"/>
        <v>61.568739481655996</v>
      </c>
      <c r="T193" s="14">
        <f t="shared" si="140"/>
        <v>61.568739481655996</v>
      </c>
    </row>
    <row r="194" spans="2:20" ht="13.5" customHeight="1">
      <c r="B194" s="76">
        <v>301</v>
      </c>
      <c r="C194" s="90" t="s">
        <v>193</v>
      </c>
      <c r="D194" s="25">
        <v>0</v>
      </c>
      <c r="E194" s="25">
        <v>0</v>
      </c>
      <c r="F194" s="23">
        <f t="shared" ref="F194:F208" si="176">+G194+H194</f>
        <v>114554</v>
      </c>
      <c r="G194" s="25">
        <v>0</v>
      </c>
      <c r="H194" s="25">
        <v>114554</v>
      </c>
      <c r="I194" s="25">
        <v>114554</v>
      </c>
      <c r="J194" s="25">
        <v>114554</v>
      </c>
      <c r="K194" s="25">
        <v>0</v>
      </c>
      <c r="L194" s="25">
        <v>0</v>
      </c>
      <c r="M194" s="25">
        <v>68882.48</v>
      </c>
      <c r="N194" s="25">
        <f t="shared" ref="N194:N196" si="177">J194-M194</f>
        <v>45671.520000000004</v>
      </c>
      <c r="O194" s="25">
        <f t="shared" ref="O194:O196" si="178">+N194+P194</f>
        <v>45671.520000000004</v>
      </c>
      <c r="P194" s="25">
        <f>+I194-J194</f>
        <v>0</v>
      </c>
      <c r="Q194" s="25">
        <v>7258.88</v>
      </c>
      <c r="R194" s="25">
        <v>61623.6</v>
      </c>
      <c r="S194" s="27">
        <f t="shared" si="139"/>
        <v>60.131012448277666</v>
      </c>
      <c r="T194" s="27">
        <f t="shared" si="140"/>
        <v>60.131012448277666</v>
      </c>
    </row>
    <row r="195" spans="2:20" ht="13.5" customHeight="1">
      <c r="B195" s="76">
        <v>302</v>
      </c>
      <c r="C195" s="90" t="s">
        <v>160</v>
      </c>
      <c r="D195" s="25">
        <v>0</v>
      </c>
      <c r="E195" s="25">
        <v>0</v>
      </c>
      <c r="F195" s="23">
        <f t="shared" si="176"/>
        <v>4286</v>
      </c>
      <c r="G195" s="25">
        <v>4286</v>
      </c>
      <c r="H195" s="25">
        <v>0</v>
      </c>
      <c r="I195" s="25">
        <v>4286</v>
      </c>
      <c r="J195" s="25">
        <v>4286</v>
      </c>
      <c r="K195" s="25">
        <v>0</v>
      </c>
      <c r="L195" s="25">
        <v>0</v>
      </c>
      <c r="M195" s="25">
        <v>4285.8100000000004</v>
      </c>
      <c r="N195" s="25">
        <f t="shared" si="177"/>
        <v>0.18999999999959982</v>
      </c>
      <c r="O195" s="25">
        <f t="shared" si="178"/>
        <v>0.18999999999959982</v>
      </c>
      <c r="P195" s="25">
        <f>+I195-J195</f>
        <v>0</v>
      </c>
      <c r="Q195" s="25">
        <v>4285.8100000000004</v>
      </c>
      <c r="R195" s="25">
        <v>0</v>
      </c>
      <c r="S195" s="27">
        <f t="shared" si="139"/>
        <v>99.995566962202531</v>
      </c>
      <c r="T195" s="27">
        <f t="shared" si="140"/>
        <v>99.995566962202531</v>
      </c>
    </row>
    <row r="196" spans="2:20" ht="13.5" customHeight="1">
      <c r="B196" s="76">
        <v>308</v>
      </c>
      <c r="C196" s="90" t="s">
        <v>194</v>
      </c>
      <c r="D196" s="25">
        <v>0</v>
      </c>
      <c r="E196" s="25">
        <v>0</v>
      </c>
      <c r="F196" s="23">
        <f t="shared" si="176"/>
        <v>0</v>
      </c>
      <c r="G196" s="25">
        <v>-100088</v>
      </c>
      <c r="H196" s="25">
        <v>100088</v>
      </c>
      <c r="I196" s="25">
        <v>0</v>
      </c>
      <c r="J196" s="25">
        <v>0</v>
      </c>
      <c r="K196" s="25">
        <v>0</v>
      </c>
      <c r="L196" s="25">
        <v>0</v>
      </c>
      <c r="M196" s="25">
        <v>0</v>
      </c>
      <c r="N196" s="25">
        <f t="shared" si="177"/>
        <v>0</v>
      </c>
      <c r="O196" s="25">
        <f t="shared" si="178"/>
        <v>0</v>
      </c>
      <c r="P196" s="25">
        <f>+I196-J196</f>
        <v>0</v>
      </c>
      <c r="Q196" s="25">
        <v>0</v>
      </c>
      <c r="R196" s="25">
        <v>0</v>
      </c>
      <c r="S196" s="27">
        <v>0</v>
      </c>
      <c r="T196" s="27">
        <v>0</v>
      </c>
    </row>
    <row r="197" spans="2:20" s="4" customFormat="1" ht="13.5" customHeight="1">
      <c r="B197" s="72">
        <v>310</v>
      </c>
      <c r="C197" s="87" t="s">
        <v>195</v>
      </c>
      <c r="D197" s="13">
        <f>+D199</f>
        <v>200000</v>
      </c>
      <c r="E197" s="13">
        <v>0</v>
      </c>
      <c r="F197" s="32">
        <f>+F199+F198</f>
        <v>-83406</v>
      </c>
      <c r="G197" s="32">
        <f t="shared" ref="G197:M197" si="179">+G199+G198</f>
        <v>-83406</v>
      </c>
      <c r="H197" s="32">
        <f t="shared" si="179"/>
        <v>0</v>
      </c>
      <c r="I197" s="32">
        <f t="shared" si="179"/>
        <v>116594</v>
      </c>
      <c r="J197" s="32">
        <f t="shared" si="179"/>
        <v>116594</v>
      </c>
      <c r="K197" s="32">
        <f t="shared" si="179"/>
        <v>0</v>
      </c>
      <c r="L197" s="32">
        <f t="shared" si="179"/>
        <v>0</v>
      </c>
      <c r="M197" s="32">
        <f t="shared" si="179"/>
        <v>53811.11</v>
      </c>
      <c r="N197" s="32">
        <f>+N199+N198</f>
        <v>62782.89</v>
      </c>
      <c r="O197" s="32">
        <f>+O199+O198</f>
        <v>62782.89</v>
      </c>
      <c r="P197" s="32">
        <f>+P199+P198</f>
        <v>0</v>
      </c>
      <c r="Q197" s="32">
        <f t="shared" ref="Q197:R197" si="180">+Q199+Q198</f>
        <v>0</v>
      </c>
      <c r="R197" s="32">
        <f t="shared" si="180"/>
        <v>53811.11</v>
      </c>
      <c r="S197" s="14">
        <f>+M197/J197*100</f>
        <v>46.152555019983879</v>
      </c>
      <c r="T197" s="14">
        <f t="shared" si="140"/>
        <v>46.152555019983879</v>
      </c>
    </row>
    <row r="198" spans="2:20" s="7" customFormat="1" ht="13.5" customHeight="1">
      <c r="B198" s="76">
        <v>313</v>
      </c>
      <c r="C198" s="88" t="s">
        <v>196</v>
      </c>
      <c r="D198" s="25">
        <v>0</v>
      </c>
      <c r="E198" s="25">
        <v>0</v>
      </c>
      <c r="F198" s="23">
        <f t="shared" si="176"/>
        <v>62782</v>
      </c>
      <c r="G198" s="23">
        <v>62782</v>
      </c>
      <c r="H198" s="23">
        <v>0</v>
      </c>
      <c r="I198" s="25">
        <v>62782</v>
      </c>
      <c r="J198" s="25">
        <v>62782</v>
      </c>
      <c r="K198" s="25">
        <v>0</v>
      </c>
      <c r="L198" s="25">
        <v>0</v>
      </c>
      <c r="M198" s="25">
        <v>0</v>
      </c>
      <c r="N198" s="25">
        <f t="shared" ref="N198:N208" si="181">J198-M198</f>
        <v>62782</v>
      </c>
      <c r="O198" s="25">
        <f t="shared" ref="O198:O208" si="182">+N198+P198</f>
        <v>62782</v>
      </c>
      <c r="P198" s="25">
        <f t="shared" ref="P198:P208" si="183">+I198-J198</f>
        <v>0</v>
      </c>
      <c r="Q198" s="25">
        <v>0</v>
      </c>
      <c r="R198" s="25">
        <v>0</v>
      </c>
      <c r="S198" s="27">
        <f t="shared" si="139"/>
        <v>0</v>
      </c>
      <c r="T198" s="27">
        <f t="shared" si="140"/>
        <v>0</v>
      </c>
    </row>
    <row r="199" spans="2:20" s="4" customFormat="1" ht="13.5" customHeight="1">
      <c r="B199" s="76">
        <v>314</v>
      </c>
      <c r="C199" s="88" t="s">
        <v>197</v>
      </c>
      <c r="D199" s="25">
        <v>200000</v>
      </c>
      <c r="E199" s="25">
        <v>0</v>
      </c>
      <c r="F199" s="23">
        <f t="shared" si="176"/>
        <v>-146188</v>
      </c>
      <c r="G199" s="23">
        <v>-146188</v>
      </c>
      <c r="H199" s="23">
        <v>0</v>
      </c>
      <c r="I199" s="25">
        <v>53812</v>
      </c>
      <c r="J199" s="25">
        <v>53812</v>
      </c>
      <c r="K199" s="23">
        <v>0</v>
      </c>
      <c r="L199" s="25">
        <v>0</v>
      </c>
      <c r="M199" s="25">
        <v>53811.11</v>
      </c>
      <c r="N199" s="25">
        <f t="shared" si="181"/>
        <v>0.88999999999941792</v>
      </c>
      <c r="O199" s="25">
        <f t="shared" si="182"/>
        <v>0.88999999999941792</v>
      </c>
      <c r="P199" s="25">
        <f t="shared" si="183"/>
        <v>0</v>
      </c>
      <c r="Q199" s="23">
        <v>0</v>
      </c>
      <c r="R199" s="23">
        <v>53811.11</v>
      </c>
      <c r="S199" s="27">
        <f t="shared" si="139"/>
        <v>99.998346093808081</v>
      </c>
      <c r="T199" s="27">
        <f t="shared" si="140"/>
        <v>99.998346093808081</v>
      </c>
    </row>
    <row r="200" spans="2:20" s="4" customFormat="1" ht="13.5" customHeight="1">
      <c r="B200" s="72">
        <v>320</v>
      </c>
      <c r="C200" s="87" t="s">
        <v>198</v>
      </c>
      <c r="D200" s="13">
        <v>0</v>
      </c>
      <c r="E200" s="13">
        <v>0</v>
      </c>
      <c r="F200" s="32">
        <f t="shared" si="176"/>
        <v>55037</v>
      </c>
      <c r="G200" s="32">
        <v>-10438</v>
      </c>
      <c r="H200" s="32">
        <v>65475</v>
      </c>
      <c r="I200" s="13">
        <v>55037</v>
      </c>
      <c r="J200" s="13">
        <v>55037</v>
      </c>
      <c r="K200" s="32">
        <v>0</v>
      </c>
      <c r="L200" s="13">
        <v>17524.82</v>
      </c>
      <c r="M200" s="13">
        <v>21516.39</v>
      </c>
      <c r="N200" s="13">
        <f>J200-M200</f>
        <v>33520.61</v>
      </c>
      <c r="O200" s="13">
        <f t="shared" si="182"/>
        <v>33520.61</v>
      </c>
      <c r="P200" s="13">
        <f t="shared" si="183"/>
        <v>0</v>
      </c>
      <c r="Q200" s="32">
        <v>1506.56</v>
      </c>
      <c r="R200" s="32">
        <v>20009.830000000002</v>
      </c>
      <c r="S200" s="14">
        <f t="shared" si="139"/>
        <v>39.094409215618583</v>
      </c>
      <c r="T200" s="14">
        <f t="shared" si="140"/>
        <v>39.094409215618583</v>
      </c>
    </row>
    <row r="201" spans="2:20" s="4" customFormat="1" ht="13.5" customHeight="1">
      <c r="B201" s="72">
        <v>340</v>
      </c>
      <c r="C201" s="87" t="s">
        <v>164</v>
      </c>
      <c r="D201" s="13">
        <v>0</v>
      </c>
      <c r="E201" s="13">
        <v>0</v>
      </c>
      <c r="F201" s="32">
        <f t="shared" si="176"/>
        <v>9665</v>
      </c>
      <c r="G201" s="32">
        <v>9665</v>
      </c>
      <c r="H201" s="32">
        <v>0</v>
      </c>
      <c r="I201" s="13">
        <v>9665</v>
      </c>
      <c r="J201" s="13">
        <v>9665</v>
      </c>
      <c r="K201" s="32">
        <v>0</v>
      </c>
      <c r="L201" s="13">
        <v>2347</v>
      </c>
      <c r="M201" s="13">
        <v>6418.35</v>
      </c>
      <c r="N201" s="13">
        <f t="shared" si="181"/>
        <v>3246.6499999999996</v>
      </c>
      <c r="O201" s="13">
        <f t="shared" si="182"/>
        <v>3246.6499999999996</v>
      </c>
      <c r="P201" s="13">
        <f t="shared" si="183"/>
        <v>0</v>
      </c>
      <c r="Q201" s="32">
        <v>1230.5</v>
      </c>
      <c r="R201" s="32">
        <v>5187.8500000000004</v>
      </c>
      <c r="S201" s="14">
        <f t="shared" si="139"/>
        <v>66.408173823072943</v>
      </c>
      <c r="T201" s="14">
        <f t="shared" si="140"/>
        <v>66.408173823072943</v>
      </c>
    </row>
    <row r="202" spans="2:20" ht="13.5" customHeight="1">
      <c r="B202" s="72">
        <v>350</v>
      </c>
      <c r="C202" s="92" t="s">
        <v>165</v>
      </c>
      <c r="D202" s="13">
        <v>15000</v>
      </c>
      <c r="E202" s="13">
        <v>0</v>
      </c>
      <c r="F202" s="32">
        <f t="shared" si="176"/>
        <v>70713</v>
      </c>
      <c r="G202" s="32">
        <v>30713</v>
      </c>
      <c r="H202" s="32">
        <v>40000</v>
      </c>
      <c r="I202" s="13">
        <v>85713</v>
      </c>
      <c r="J202" s="32">
        <v>85713</v>
      </c>
      <c r="K202" s="32">
        <v>0</v>
      </c>
      <c r="L202" s="13">
        <v>9534.8799999999992</v>
      </c>
      <c r="M202" s="13">
        <v>42606.35</v>
      </c>
      <c r="N202" s="13">
        <f t="shared" si="181"/>
        <v>43106.65</v>
      </c>
      <c r="O202" s="13">
        <f t="shared" si="182"/>
        <v>43106.65</v>
      </c>
      <c r="P202" s="13">
        <f t="shared" si="183"/>
        <v>0</v>
      </c>
      <c r="Q202" s="32">
        <v>25876.79</v>
      </c>
      <c r="R202" s="13">
        <v>16729.560000000001</v>
      </c>
      <c r="S202" s="14">
        <f t="shared" si="139"/>
        <v>49.708153955642665</v>
      </c>
      <c r="T202" s="14">
        <f t="shared" si="140"/>
        <v>49.708153955642665</v>
      </c>
    </row>
    <row r="203" spans="2:20" s="3" customFormat="1" ht="13.5" customHeight="1">
      <c r="B203" s="75">
        <v>370</v>
      </c>
      <c r="C203" s="92" t="s">
        <v>166</v>
      </c>
      <c r="D203" s="13">
        <v>144264</v>
      </c>
      <c r="E203" s="13">
        <v>0</v>
      </c>
      <c r="F203" s="32">
        <f t="shared" si="176"/>
        <v>229287</v>
      </c>
      <c r="G203" s="32">
        <v>-32079</v>
      </c>
      <c r="H203" s="32">
        <v>261366</v>
      </c>
      <c r="I203" s="13">
        <v>373551</v>
      </c>
      <c r="J203" s="13">
        <v>373551</v>
      </c>
      <c r="K203" s="32">
        <v>0</v>
      </c>
      <c r="L203" s="13">
        <v>61496.24</v>
      </c>
      <c r="M203" s="13">
        <v>344316.42</v>
      </c>
      <c r="N203" s="13">
        <f t="shared" si="181"/>
        <v>29234.580000000016</v>
      </c>
      <c r="O203" s="13">
        <f t="shared" si="182"/>
        <v>29234.580000000016</v>
      </c>
      <c r="P203" s="13">
        <f t="shared" si="183"/>
        <v>0</v>
      </c>
      <c r="Q203" s="32">
        <v>78119.03</v>
      </c>
      <c r="R203" s="34">
        <v>266197.39</v>
      </c>
      <c r="S203" s="14">
        <f t="shared" si="139"/>
        <v>92.173871840792827</v>
      </c>
      <c r="T203" s="14">
        <f t="shared" si="140"/>
        <v>92.173871840792827</v>
      </c>
    </row>
    <row r="204" spans="2:20" s="3" customFormat="1" ht="13.5" customHeight="1">
      <c r="B204" s="75">
        <v>380</v>
      </c>
      <c r="C204" s="20" t="s">
        <v>199</v>
      </c>
      <c r="D204" s="13">
        <v>300000</v>
      </c>
      <c r="E204" s="13">
        <v>0</v>
      </c>
      <c r="F204" s="32">
        <f t="shared" si="176"/>
        <v>438151</v>
      </c>
      <c r="G204" s="32">
        <v>24043</v>
      </c>
      <c r="H204" s="32">
        <v>414108</v>
      </c>
      <c r="I204" s="13">
        <v>738151</v>
      </c>
      <c r="J204" s="13">
        <v>738151</v>
      </c>
      <c r="K204" s="32">
        <v>0</v>
      </c>
      <c r="L204" s="32">
        <v>43998.52</v>
      </c>
      <c r="M204" s="32">
        <v>691911.37</v>
      </c>
      <c r="N204" s="13">
        <f t="shared" si="181"/>
        <v>46239.630000000005</v>
      </c>
      <c r="O204" s="13">
        <f t="shared" si="182"/>
        <v>46239.630000000005</v>
      </c>
      <c r="P204" s="13">
        <f t="shared" si="183"/>
        <v>0</v>
      </c>
      <c r="Q204" s="32">
        <v>340697.94</v>
      </c>
      <c r="R204" s="34">
        <v>351213.43</v>
      </c>
      <c r="S204" s="14">
        <f t="shared" si="139"/>
        <v>93.735749189528974</v>
      </c>
      <c r="T204" s="14">
        <f t="shared" si="140"/>
        <v>93.735749189528974</v>
      </c>
    </row>
    <row r="205" spans="2:20" s="3" customFormat="1" ht="13.5" customHeight="1">
      <c r="B205" s="75">
        <v>5</v>
      </c>
      <c r="C205" s="92" t="s">
        <v>200</v>
      </c>
      <c r="D205" s="13">
        <f>+D206</f>
        <v>86010</v>
      </c>
      <c r="E205" s="13">
        <f t="shared" ref="E205:R205" si="184">+E206</f>
        <v>0</v>
      </c>
      <c r="F205" s="13">
        <f t="shared" si="184"/>
        <v>734064</v>
      </c>
      <c r="G205" s="13">
        <f t="shared" si="184"/>
        <v>734064</v>
      </c>
      <c r="H205" s="13">
        <f t="shared" si="184"/>
        <v>0</v>
      </c>
      <c r="I205" s="13">
        <f t="shared" si="184"/>
        <v>820074</v>
      </c>
      <c r="J205" s="13">
        <f t="shared" si="184"/>
        <v>820074</v>
      </c>
      <c r="K205" s="13">
        <f t="shared" si="184"/>
        <v>0</v>
      </c>
      <c r="L205" s="13">
        <f t="shared" si="184"/>
        <v>56175</v>
      </c>
      <c r="M205" s="13">
        <f t="shared" si="184"/>
        <v>56175</v>
      </c>
      <c r="N205" s="13">
        <f t="shared" si="184"/>
        <v>763899</v>
      </c>
      <c r="O205" s="13">
        <f t="shared" si="184"/>
        <v>763899</v>
      </c>
      <c r="P205" s="13">
        <f t="shared" si="184"/>
        <v>0</v>
      </c>
      <c r="Q205" s="13">
        <f t="shared" si="184"/>
        <v>0</v>
      </c>
      <c r="R205" s="13">
        <f t="shared" si="184"/>
        <v>56175</v>
      </c>
      <c r="S205" s="14">
        <f>+M205/J205*100</f>
        <v>6.8499915861251548</v>
      </c>
      <c r="T205" s="14">
        <f>+M205/I205*100</f>
        <v>6.8499915861251548</v>
      </c>
    </row>
    <row r="206" spans="2:20" s="3" customFormat="1" ht="13.5" customHeight="1">
      <c r="B206" s="75">
        <v>510</v>
      </c>
      <c r="C206" s="92" t="s">
        <v>201</v>
      </c>
      <c r="D206" s="13">
        <f>+D207+D208</f>
        <v>86010</v>
      </c>
      <c r="E206" s="13">
        <f t="shared" ref="E206:R206" si="185">+E207+E208</f>
        <v>0</v>
      </c>
      <c r="F206" s="13">
        <f t="shared" si="185"/>
        <v>734064</v>
      </c>
      <c r="G206" s="13">
        <f>+G207+G208</f>
        <v>734064</v>
      </c>
      <c r="H206" s="13">
        <f t="shared" si="185"/>
        <v>0</v>
      </c>
      <c r="I206" s="13">
        <f t="shared" si="185"/>
        <v>820074</v>
      </c>
      <c r="J206" s="13">
        <f t="shared" si="185"/>
        <v>820074</v>
      </c>
      <c r="K206" s="13">
        <f t="shared" si="185"/>
        <v>0</v>
      </c>
      <c r="L206" s="13">
        <f t="shared" si="185"/>
        <v>56175</v>
      </c>
      <c r="M206" s="13">
        <f t="shared" si="185"/>
        <v>56175</v>
      </c>
      <c r="N206" s="13">
        <f t="shared" si="185"/>
        <v>763899</v>
      </c>
      <c r="O206" s="13">
        <f t="shared" si="185"/>
        <v>763899</v>
      </c>
      <c r="P206" s="13">
        <f t="shared" si="185"/>
        <v>0</v>
      </c>
      <c r="Q206" s="13">
        <f t="shared" si="185"/>
        <v>0</v>
      </c>
      <c r="R206" s="13">
        <f t="shared" si="185"/>
        <v>56175</v>
      </c>
      <c r="S206" s="14">
        <f t="shared" si="139"/>
        <v>6.8499915861251548</v>
      </c>
      <c r="T206" s="14">
        <f t="shared" si="140"/>
        <v>6.8499915861251548</v>
      </c>
    </row>
    <row r="207" spans="2:20" s="3" customFormat="1" ht="13.5" customHeight="1">
      <c r="B207" s="74">
        <v>511</v>
      </c>
      <c r="C207" s="29" t="s">
        <v>202</v>
      </c>
      <c r="D207" s="25">
        <v>86010</v>
      </c>
      <c r="E207" s="25">
        <v>0</v>
      </c>
      <c r="F207" s="23">
        <f t="shared" ref="F207" si="186">+G207+H207</f>
        <v>180990</v>
      </c>
      <c r="G207" s="23">
        <v>180990</v>
      </c>
      <c r="H207" s="23">
        <v>0</v>
      </c>
      <c r="I207" s="25">
        <v>267000</v>
      </c>
      <c r="J207" s="23">
        <v>267000</v>
      </c>
      <c r="K207" s="23">
        <v>0</v>
      </c>
      <c r="L207" s="23">
        <v>0</v>
      </c>
      <c r="M207" s="23">
        <v>0</v>
      </c>
      <c r="N207" s="25">
        <f t="shared" ref="N207" si="187">J207-M207</f>
        <v>267000</v>
      </c>
      <c r="O207" s="25">
        <f t="shared" ref="O207" si="188">+N207+P207</f>
        <v>267000</v>
      </c>
      <c r="P207" s="25">
        <f t="shared" ref="P207" si="189">+I207-J207</f>
        <v>0</v>
      </c>
      <c r="Q207" s="23">
        <v>0</v>
      </c>
      <c r="R207" s="23">
        <v>0</v>
      </c>
      <c r="S207" s="27">
        <f>+M207/J207*100</f>
        <v>0</v>
      </c>
      <c r="T207" s="27">
        <f t="shared" si="140"/>
        <v>0</v>
      </c>
    </row>
    <row r="208" spans="2:20" s="3" customFormat="1" ht="13.5" customHeight="1">
      <c r="B208" s="74">
        <v>519</v>
      </c>
      <c r="C208" s="29" t="s">
        <v>203</v>
      </c>
      <c r="D208" s="25">
        <v>0</v>
      </c>
      <c r="E208" s="25">
        <v>0</v>
      </c>
      <c r="F208" s="23">
        <f t="shared" si="176"/>
        <v>553074</v>
      </c>
      <c r="G208" s="23">
        <v>553074</v>
      </c>
      <c r="H208" s="23">
        <v>0</v>
      </c>
      <c r="I208" s="25">
        <v>553074</v>
      </c>
      <c r="J208" s="23">
        <v>553074</v>
      </c>
      <c r="K208" s="23">
        <v>0</v>
      </c>
      <c r="L208" s="23">
        <v>56175</v>
      </c>
      <c r="M208" s="23">
        <v>56175</v>
      </c>
      <c r="N208" s="25">
        <f t="shared" si="181"/>
        <v>496899</v>
      </c>
      <c r="O208" s="25">
        <f t="shared" si="182"/>
        <v>496899</v>
      </c>
      <c r="P208" s="25">
        <f t="shared" si="183"/>
        <v>0</v>
      </c>
      <c r="Q208" s="23">
        <v>0</v>
      </c>
      <c r="R208" s="23">
        <v>56175</v>
      </c>
      <c r="S208" s="27">
        <f t="shared" ref="S208" si="190">+M208/J208*100</f>
        <v>10.156868701114137</v>
      </c>
      <c r="T208" s="27">
        <f t="shared" si="140"/>
        <v>10.156868701114137</v>
      </c>
    </row>
    <row r="209" spans="2:20" s="4" customFormat="1" ht="14.25" hidden="1" customHeight="1">
      <c r="B209" s="76">
        <v>519</v>
      </c>
      <c r="C209" s="22" t="s">
        <v>203</v>
      </c>
      <c r="D209" s="93">
        <v>0</v>
      </c>
      <c r="E209" s="93"/>
      <c r="F209" s="93"/>
      <c r="G209" s="93"/>
      <c r="H209" s="93"/>
      <c r="I209" s="93">
        <v>0</v>
      </c>
      <c r="J209" s="93">
        <v>0</v>
      </c>
      <c r="K209" s="93"/>
      <c r="L209" s="93">
        <v>0</v>
      </c>
      <c r="M209" s="93">
        <v>0</v>
      </c>
      <c r="N209" s="93"/>
      <c r="O209" s="93"/>
      <c r="P209" s="93"/>
      <c r="Q209" s="93">
        <v>0</v>
      </c>
      <c r="R209" s="93">
        <v>0</v>
      </c>
      <c r="S209" s="93">
        <v>0</v>
      </c>
      <c r="T209" s="94">
        <v>0</v>
      </c>
    </row>
    <row r="210" spans="2:20" s="4" customFormat="1" ht="18" hidden="1" customHeight="1">
      <c r="B210" s="76">
        <v>624</v>
      </c>
      <c r="C210" s="22" t="s">
        <v>204</v>
      </c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6"/>
    </row>
    <row r="211" spans="2:20" s="4" customFormat="1" ht="27" hidden="1" customHeight="1">
      <c r="B211" s="74">
        <v>629</v>
      </c>
      <c r="C211" s="29" t="s">
        <v>205</v>
      </c>
      <c r="D211" s="95"/>
      <c r="E211" s="95"/>
      <c r="F211" s="95"/>
      <c r="G211" s="95"/>
      <c r="H211" s="95"/>
      <c r="I211" s="95"/>
      <c r="J211" s="95"/>
      <c r="K211" s="95"/>
      <c r="L211" s="93"/>
      <c r="M211" s="95"/>
      <c r="N211" s="95"/>
      <c r="O211" s="95"/>
      <c r="P211" s="95"/>
      <c r="Q211" s="95"/>
      <c r="R211" s="95"/>
      <c r="S211" s="95"/>
      <c r="T211" s="96"/>
    </row>
    <row r="212" spans="2:20" s="4" customFormat="1" ht="36" hidden="1" customHeight="1">
      <c r="B212" s="97">
        <v>693</v>
      </c>
      <c r="C212" s="98" t="s">
        <v>172</v>
      </c>
      <c r="D212" s="99"/>
      <c r="E212" s="99"/>
      <c r="F212" s="99"/>
      <c r="G212" s="99"/>
      <c r="H212" s="99"/>
      <c r="I212" s="99"/>
      <c r="J212" s="99"/>
      <c r="K212" s="99"/>
      <c r="L212" s="99"/>
      <c r="M212" s="99"/>
      <c r="N212" s="99"/>
      <c r="O212" s="99"/>
      <c r="P212" s="99"/>
      <c r="Q212" s="99"/>
      <c r="R212" s="99"/>
      <c r="S212" s="99"/>
      <c r="T212" s="100"/>
    </row>
    <row r="213" spans="2:20">
      <c r="B213" s="101" t="s">
        <v>206</v>
      </c>
      <c r="C213" s="102"/>
      <c r="D213" s="102"/>
      <c r="E213" s="102"/>
      <c r="F213" s="102"/>
      <c r="G213" s="102"/>
      <c r="H213" s="102"/>
      <c r="I213" s="102"/>
      <c r="J213" s="102"/>
      <c r="K213" s="102"/>
      <c r="L213" s="7"/>
      <c r="M213" s="102"/>
      <c r="N213" s="7"/>
      <c r="O213" s="7"/>
      <c r="P213" s="7"/>
      <c r="Q213" s="102"/>
      <c r="R213" s="7"/>
    </row>
  </sheetData>
  <mergeCells count="23">
    <mergeCell ref="T6:T7"/>
    <mergeCell ref="N6:N7"/>
    <mergeCell ref="O6:O7"/>
    <mergeCell ref="P6:P7"/>
    <mergeCell ref="Q6:Q7"/>
    <mergeCell ref="R6:R7"/>
    <mergeCell ref="S6:S7"/>
    <mergeCell ref="M6:M7"/>
    <mergeCell ref="B1:T1"/>
    <mergeCell ref="B2:T2"/>
    <mergeCell ref="B3:T3"/>
    <mergeCell ref="B4:J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rintOptions horizontalCentered="1"/>
  <pageMargins left="0.35433070866141736" right="0.35433070866141736" top="0.35433070866141736" bottom="0.15748031496062992" header="0.51181102362204722" footer="0.15748031496062992"/>
  <pageSetup paperSize="5" scale="65" firstPageNumber="0" orientation="landscape" r:id="rId1"/>
  <ignoredErrors>
    <ignoredError sqref="B10:B208" numberStoredAsText="1"/>
    <ignoredError sqref="F11:G39 G9:H9 F122:G208 S121:T121 F41:G120 N10:P21 N24:P27 N49:P58 N61:P61 N67:P115 N134:P134 N145:P145 N151:P158 N163:P170 N175:P178 N186:P189 N193:P198 M92 K141 E134 E160 K172" formula="1"/>
    <ignoredError sqref="F121:G121 N121:R121 F40:G40 N40:T40 E178" formula="1" formulaRange="1"/>
    <ignoredError sqref="D121:E121 H121:M121 D40:E40 H40:M4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ANTAI</vt:lpstr>
      <vt:lpstr>ANTAI!__xlnm.Print_Area_1</vt:lpstr>
      <vt:lpstr>ANTAI!Área_de_impresión</vt:lpstr>
      <vt:lpstr>ANTAI!Títulos_a_imprimir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MORENO (DAEF)</dc:creator>
  <cp:lastModifiedBy>ERIC PEREZ</cp:lastModifiedBy>
  <cp:lastPrinted>2026-10-05T13:40:41Z</cp:lastPrinted>
  <dcterms:created xsi:type="dcterms:W3CDTF">2026-10-02T19:12:37Z</dcterms:created>
  <dcterms:modified xsi:type="dcterms:W3CDTF">2026-10-05T13:43:28Z</dcterms:modified>
</cp:coreProperties>
</file>