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5-2029\Página Web 2025\10.2 Ejecución Presupuestaria\2026\"/>
    </mc:Choice>
  </mc:AlternateContent>
  <xr:revisionPtr revIDLastSave="0" documentId="8_{1CA59013-89DA-484D-BD52-A99794EDA6A0}" xr6:coauthVersionLast="47" xr6:coauthVersionMax="47" xr10:uidLastSave="{00000000-0000-0000-0000-000000000000}"/>
  <bookViews>
    <workbookView xWindow="-120" yWindow="-120" windowWidth="20730" windowHeight="11160" xr2:uid="{281737DE-43CA-4D92-92DA-B4EC6ACD1AA6}"/>
  </bookViews>
  <sheets>
    <sheet name="ANTAI" sheetId="1" r:id="rId1"/>
  </sheets>
  <definedNames>
    <definedName name="__xlnm.Print_Area_1" localSheetId="0">ANTAI!$B$1:$R$210</definedName>
    <definedName name="__xlnm.Print_Area_1">#REF!</definedName>
    <definedName name="__xlnm.Print_Area_3" localSheetId="0">#REF!</definedName>
    <definedName name="__xlnm.Print_Area_3">#REF!</definedName>
    <definedName name="__xlnm.Print_Area_7" localSheetId="0">#REF!</definedName>
    <definedName name="__xlnm.Print_Area_7">#REF!</definedName>
    <definedName name="__xlnm.Print_Area_8" localSheetId="0">#REF!</definedName>
    <definedName name="__xlnm.Print_Area_8">#REF!</definedName>
    <definedName name="__xlnm.Print_Area_9" localSheetId="0">#REF!</definedName>
    <definedName name="__xlnm.Print_Area_9">#REF!</definedName>
    <definedName name="__xlnm.Print_Titles_3" localSheetId="0">#REF!</definedName>
    <definedName name="__xlnm.Print_Titles_3">#REF!</definedName>
    <definedName name="__xlnm.Print_Titles_7" localSheetId="0">#REF!</definedName>
    <definedName name="__xlnm.Print_Titles_7">#REF!</definedName>
    <definedName name="A_IMPRESIÓN_IM" localSheetId="0">#REF!</definedName>
    <definedName name="A_IMPRESIÓN_IM">#REF!</definedName>
    <definedName name="_xlnm.Print_Area" localSheetId="0">ANTAI!$B$1:$T$210</definedName>
    <definedName name="DOD" localSheetId="0">#REF!</definedName>
    <definedName name="DOD">#REF!</definedName>
    <definedName name="INVERSION" localSheetId="0">#REF!</definedName>
    <definedName name="INVERSION">#REF!</definedName>
    <definedName name="JULIO" localSheetId="0">#REF!</definedName>
    <definedName name="JULIO">#REF!</definedName>
    <definedName name="memo" localSheetId="0">#REF!</definedName>
    <definedName name="memo">#REF!</definedName>
    <definedName name="_xlnm.Print_Titles" localSheetId="0">ANTAI!$1:$7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03" i="1" l="1"/>
  <c r="G203" i="1"/>
  <c r="H203" i="1"/>
  <c r="I203" i="1"/>
  <c r="J203" i="1"/>
  <c r="J202" i="1" s="1"/>
  <c r="K203" i="1"/>
  <c r="K202" i="1" s="1"/>
  <c r="L203" i="1"/>
  <c r="L202" i="1" s="1"/>
  <c r="M203" i="1"/>
  <c r="M202" i="1" s="1"/>
  <c r="Q203" i="1"/>
  <c r="R203" i="1"/>
  <c r="D203" i="1"/>
  <c r="D202" i="1" s="1"/>
  <c r="E202" i="1"/>
  <c r="R202" i="1"/>
  <c r="G202" i="1"/>
  <c r="H202" i="1"/>
  <c r="I202" i="1"/>
  <c r="Q202" i="1"/>
  <c r="S205" i="1"/>
  <c r="T205" i="1"/>
  <c r="S37" i="1"/>
  <c r="T37" i="1"/>
  <c r="R173" i="1"/>
  <c r="R176" i="1"/>
  <c r="Q191" i="1"/>
  <c r="Q152" i="1"/>
  <c r="P15" i="1" l="1"/>
  <c r="P13" i="1"/>
  <c r="P12" i="1"/>
  <c r="M184" i="1"/>
  <c r="L174" i="1"/>
  <c r="L201" i="1"/>
  <c r="L200" i="1"/>
  <c r="P204" i="1"/>
  <c r="N204" i="1"/>
  <c r="F204" i="1"/>
  <c r="O204" i="1" l="1"/>
  <c r="P11" i="1"/>
  <c r="E160" i="1"/>
  <c r="G160" i="1"/>
  <c r="H160" i="1"/>
  <c r="I160" i="1"/>
  <c r="J160" i="1"/>
  <c r="L160" i="1"/>
  <c r="M160" i="1"/>
  <c r="N160" i="1"/>
  <c r="Q160" i="1"/>
  <c r="R160" i="1"/>
  <c r="D160" i="1"/>
  <c r="F205" i="1"/>
  <c r="F203" i="1" s="1"/>
  <c r="F202" i="1" s="1"/>
  <c r="F201" i="1"/>
  <c r="F200" i="1"/>
  <c r="F199" i="1"/>
  <c r="F198" i="1"/>
  <c r="F197" i="1"/>
  <c r="F196" i="1"/>
  <c r="F194" i="1"/>
  <c r="F193" i="1"/>
  <c r="F192" i="1"/>
  <c r="F189" i="1"/>
  <c r="F188" i="1"/>
  <c r="F186" i="1"/>
  <c r="F185" i="1"/>
  <c r="F183" i="1"/>
  <c r="F182" i="1"/>
  <c r="F181" i="1"/>
  <c r="F180" i="1"/>
  <c r="F179" i="1"/>
  <c r="F178" i="1"/>
  <c r="F177" i="1"/>
  <c r="F175" i="1"/>
  <c r="F174" i="1"/>
  <c r="F172" i="1"/>
  <c r="F169" i="1"/>
  <c r="F167" i="1"/>
  <c r="F165" i="1"/>
  <c r="F163" i="1"/>
  <c r="F161" i="1"/>
  <c r="F160" i="1" s="1"/>
  <c r="F156" i="1"/>
  <c r="F154" i="1"/>
  <c r="F153" i="1"/>
  <c r="F151" i="1"/>
  <c r="F150" i="1"/>
  <c r="F148" i="1"/>
  <c r="F147" i="1"/>
  <c r="F146" i="1"/>
  <c r="F145" i="1"/>
  <c r="F144" i="1"/>
  <c r="F142" i="1"/>
  <c r="F141" i="1"/>
  <c r="F140" i="1"/>
  <c r="F137" i="1"/>
  <c r="F136" i="1"/>
  <c r="F135" i="1"/>
  <c r="F134" i="1"/>
  <c r="F133" i="1"/>
  <c r="F131" i="1"/>
  <c r="F128" i="1"/>
  <c r="F127" i="1"/>
  <c r="F126" i="1"/>
  <c r="F125" i="1"/>
  <c r="F124" i="1"/>
  <c r="F123" i="1"/>
  <c r="F122" i="1"/>
  <c r="F120" i="1"/>
  <c r="F119" i="1"/>
  <c r="F118" i="1"/>
  <c r="F117" i="1"/>
  <c r="F116" i="1"/>
  <c r="F114" i="1"/>
  <c r="F113" i="1"/>
  <c r="F112" i="1"/>
  <c r="F111" i="1"/>
  <c r="F110" i="1"/>
  <c r="F109" i="1"/>
  <c r="F108" i="1"/>
  <c r="F106" i="1"/>
  <c r="F105" i="1"/>
  <c r="F104" i="1"/>
  <c r="F103" i="1"/>
  <c r="F102" i="1"/>
  <c r="F100" i="1"/>
  <c r="F99" i="1"/>
  <c r="F98" i="1"/>
  <c r="F96" i="1"/>
  <c r="F95" i="1"/>
  <c r="F94" i="1"/>
  <c r="F93" i="1"/>
  <c r="F91" i="1"/>
  <c r="F90" i="1"/>
  <c r="F89" i="1"/>
  <c r="F88" i="1"/>
  <c r="F87" i="1"/>
  <c r="F85" i="1"/>
  <c r="F84" i="1"/>
  <c r="F81" i="1"/>
  <c r="F80" i="1"/>
  <c r="F79" i="1"/>
  <c r="F78" i="1"/>
  <c r="F77" i="1"/>
  <c r="F75" i="1"/>
  <c r="F74" i="1"/>
  <c r="F73" i="1"/>
  <c r="F72" i="1"/>
  <c r="F71" i="1"/>
  <c r="F69" i="1"/>
  <c r="F68" i="1"/>
  <c r="F66" i="1"/>
  <c r="F65" i="1"/>
  <c r="F64" i="1"/>
  <c r="F63" i="1"/>
  <c r="F62" i="1"/>
  <c r="F60" i="1"/>
  <c r="F59" i="1"/>
  <c r="F58" i="1"/>
  <c r="F57" i="1"/>
  <c r="F55" i="1"/>
  <c r="F54" i="1"/>
  <c r="F53" i="1"/>
  <c r="F51" i="1"/>
  <c r="F50" i="1"/>
  <c r="F48" i="1"/>
  <c r="F47" i="1"/>
  <c r="F46" i="1"/>
  <c r="F45" i="1"/>
  <c r="F44" i="1"/>
  <c r="F43" i="1"/>
  <c r="F42" i="1"/>
  <c r="F41" i="1"/>
  <c r="F39" i="1"/>
  <c r="F38" i="1"/>
  <c r="F37" i="1"/>
  <c r="F36" i="1"/>
  <c r="F35" i="1"/>
  <c r="F34" i="1"/>
  <c r="F31" i="1"/>
  <c r="F30" i="1"/>
  <c r="F29" i="1"/>
  <c r="F28" i="1"/>
  <c r="F26" i="1"/>
  <c r="F25" i="1"/>
  <c r="F23" i="1"/>
  <c r="F22" i="1"/>
  <c r="F21" i="1"/>
  <c r="F20" i="1"/>
  <c r="F18" i="1"/>
  <c r="F17" i="1"/>
  <c r="F16" i="1"/>
  <c r="F15" i="1"/>
  <c r="F13" i="1"/>
  <c r="F12" i="1"/>
  <c r="S160" i="1" l="1"/>
  <c r="T160" i="1"/>
  <c r="T131" i="1"/>
  <c r="S131" i="1"/>
  <c r="P131" i="1"/>
  <c r="N131" i="1"/>
  <c r="O131" i="1" l="1"/>
  <c r="P57" i="1"/>
  <c r="N12" i="1"/>
  <c r="O12" i="1" s="1"/>
  <c r="N13" i="1"/>
  <c r="N15" i="1"/>
  <c r="N16" i="1"/>
  <c r="N17" i="1"/>
  <c r="N18" i="1"/>
  <c r="N23" i="1"/>
  <c r="N22" i="1"/>
  <c r="N21" i="1"/>
  <c r="N20" i="1"/>
  <c r="N26" i="1"/>
  <c r="N25" i="1"/>
  <c r="N30" i="1"/>
  <c r="N29" i="1"/>
  <c r="N28" i="1"/>
  <c r="N31" i="1"/>
  <c r="N39" i="1"/>
  <c r="N38" i="1"/>
  <c r="N37" i="1"/>
  <c r="N36" i="1"/>
  <c r="N35" i="1"/>
  <c r="N34" i="1"/>
  <c r="N46" i="1"/>
  <c r="N45" i="1"/>
  <c r="N44" i="1"/>
  <c r="N43" i="1"/>
  <c r="N42" i="1"/>
  <c r="N41" i="1"/>
  <c r="N47" i="1"/>
  <c r="N50" i="1"/>
  <c r="N51" i="1"/>
  <c r="P37" i="1"/>
  <c r="M152" i="1"/>
  <c r="L152" i="1"/>
  <c r="K152" i="1"/>
  <c r="O37" i="1" l="1"/>
  <c r="I40" i="1"/>
  <c r="R24" i="1"/>
  <c r="Q24" i="1"/>
  <c r="M24" i="1"/>
  <c r="L24" i="1"/>
  <c r="K24" i="1"/>
  <c r="J24" i="1"/>
  <c r="I24" i="1"/>
  <c r="H24" i="1"/>
  <c r="G24" i="1"/>
  <c r="F24" i="1"/>
  <c r="E24" i="1"/>
  <c r="D24" i="1"/>
  <c r="T25" i="1"/>
  <c r="S25" i="1"/>
  <c r="P25" i="1"/>
  <c r="O25" i="1" s="1"/>
  <c r="G152" i="1"/>
  <c r="G191" i="1"/>
  <c r="R130" i="1"/>
  <c r="Q130" i="1"/>
  <c r="P130" i="1"/>
  <c r="O130" i="1"/>
  <c r="N130" i="1"/>
  <c r="M130" i="1"/>
  <c r="L130" i="1"/>
  <c r="K130" i="1"/>
  <c r="J130" i="1"/>
  <c r="I130" i="1"/>
  <c r="H130" i="1"/>
  <c r="G130" i="1"/>
  <c r="F130" i="1"/>
  <c r="E130" i="1"/>
  <c r="D130" i="1"/>
  <c r="D14" i="1"/>
  <c r="S192" i="1"/>
  <c r="T192" i="1"/>
  <c r="S193" i="1"/>
  <c r="T193" i="1"/>
  <c r="S194" i="1"/>
  <c r="T194" i="1"/>
  <c r="S196" i="1"/>
  <c r="T196" i="1"/>
  <c r="S197" i="1"/>
  <c r="T197" i="1"/>
  <c r="S169" i="1"/>
  <c r="T169" i="1"/>
  <c r="S161" i="1"/>
  <c r="T161" i="1"/>
  <c r="S47" i="1"/>
  <c r="T47" i="1"/>
  <c r="S48" i="1"/>
  <c r="T48" i="1"/>
  <c r="R191" i="1"/>
  <c r="R152" i="1"/>
  <c r="Q86" i="1"/>
  <c r="Q176" i="1"/>
  <c r="Q184" i="1"/>
  <c r="Q97" i="1"/>
  <c r="S130" i="1" l="1"/>
  <c r="T130" i="1"/>
  <c r="P41" i="1"/>
  <c r="O41" i="1" s="1"/>
  <c r="P193" i="1"/>
  <c r="O193" i="1" s="1"/>
  <c r="H33" i="1"/>
  <c r="F195" i="1"/>
  <c r="F191" i="1"/>
  <c r="F187" i="1"/>
  <c r="F184" i="1"/>
  <c r="F176" i="1"/>
  <c r="F173" i="1"/>
  <c r="F171" i="1"/>
  <c r="F168" i="1"/>
  <c r="F166" i="1"/>
  <c r="F164" i="1"/>
  <c r="F162" i="1"/>
  <c r="F155" i="1"/>
  <c r="F152" i="1"/>
  <c r="F149" i="1"/>
  <c r="F143" i="1"/>
  <c r="F139" i="1"/>
  <c r="F132" i="1"/>
  <c r="F129" i="1" s="1"/>
  <c r="F121" i="1"/>
  <c r="F115" i="1"/>
  <c r="F107" i="1"/>
  <c r="F101" i="1"/>
  <c r="F97" i="1"/>
  <c r="F92" i="1"/>
  <c r="F86" i="1"/>
  <c r="F83" i="1"/>
  <c r="F76" i="1"/>
  <c r="F70" i="1"/>
  <c r="F67" i="1"/>
  <c r="F61" i="1"/>
  <c r="F56" i="1"/>
  <c r="F52" i="1"/>
  <c r="F49" i="1"/>
  <c r="F40" i="1"/>
  <c r="F33" i="1"/>
  <c r="F27" i="1"/>
  <c r="F19" i="1"/>
  <c r="F14" i="1"/>
  <c r="F11" i="1"/>
  <c r="K161" i="1"/>
  <c r="K160" i="1" s="1"/>
  <c r="H56" i="1"/>
  <c r="H19" i="1"/>
  <c r="H176" i="1"/>
  <c r="H173" i="1"/>
  <c r="H191" i="1"/>
  <c r="H195" i="1"/>
  <c r="H152" i="1"/>
  <c r="P154" i="1"/>
  <c r="N154" i="1"/>
  <c r="I152" i="1"/>
  <c r="I143" i="1"/>
  <c r="I139" i="1"/>
  <c r="I191" i="1"/>
  <c r="T154" i="1"/>
  <c r="O154" i="1" l="1"/>
  <c r="F190" i="1"/>
  <c r="F32" i="1"/>
  <c r="F82" i="1"/>
  <c r="F10" i="1"/>
  <c r="F138" i="1"/>
  <c r="F159" i="1"/>
  <c r="F170" i="1"/>
  <c r="R139" i="1"/>
  <c r="Q139" i="1"/>
  <c r="M139" i="1"/>
  <c r="N90" i="1"/>
  <c r="M19" i="1"/>
  <c r="S200" i="1"/>
  <c r="N199" i="1"/>
  <c r="S201" i="1"/>
  <c r="M173" i="1"/>
  <c r="M166" i="1"/>
  <c r="S154" i="1"/>
  <c r="L139" i="1"/>
  <c r="L86" i="1"/>
  <c r="L115" i="1"/>
  <c r="L173" i="1"/>
  <c r="M191" i="1"/>
  <c r="K191" i="1"/>
  <c r="L191" i="1"/>
  <c r="L166" i="1"/>
  <c r="L14" i="1"/>
  <c r="J27" i="1"/>
  <c r="J11" i="1"/>
  <c r="J191" i="1"/>
  <c r="J152" i="1"/>
  <c r="S198" i="1"/>
  <c r="T198" i="1"/>
  <c r="S153" i="1"/>
  <c r="T153" i="1"/>
  <c r="T148" i="1"/>
  <c r="S148" i="1"/>
  <c r="T147" i="1"/>
  <c r="S147" i="1"/>
  <c r="T146" i="1"/>
  <c r="S146" i="1"/>
  <c r="T145" i="1"/>
  <c r="S145" i="1"/>
  <c r="T144" i="1"/>
  <c r="S144" i="1"/>
  <c r="S141" i="1"/>
  <c r="T141" i="1"/>
  <c r="S142" i="1"/>
  <c r="T142" i="1"/>
  <c r="S103" i="1"/>
  <c r="T103" i="1"/>
  <c r="S104" i="1"/>
  <c r="T104" i="1"/>
  <c r="S105" i="1"/>
  <c r="T105" i="1"/>
  <c r="T102" i="1"/>
  <c r="S102" i="1"/>
  <c r="S91" i="1"/>
  <c r="T91" i="1"/>
  <c r="T38" i="1"/>
  <c r="S38" i="1"/>
  <c r="P205" i="1"/>
  <c r="P203" i="1" s="1"/>
  <c r="P202" i="1" s="1"/>
  <c r="N205" i="1"/>
  <c r="N203" i="1" s="1"/>
  <c r="N202" i="1" s="1"/>
  <c r="P201" i="1"/>
  <c r="P200" i="1"/>
  <c r="P199" i="1"/>
  <c r="P198" i="1"/>
  <c r="N198" i="1"/>
  <c r="P197" i="1"/>
  <c r="N197" i="1"/>
  <c r="P196" i="1"/>
  <c r="N196" i="1"/>
  <c r="N195" i="1" s="1"/>
  <c r="M195" i="1"/>
  <c r="L195" i="1"/>
  <c r="K195" i="1"/>
  <c r="J195" i="1"/>
  <c r="I195" i="1"/>
  <c r="I190" i="1" s="1"/>
  <c r="G195" i="1"/>
  <c r="D195" i="1"/>
  <c r="P194" i="1"/>
  <c r="N194" i="1"/>
  <c r="P192" i="1"/>
  <c r="N192" i="1"/>
  <c r="R190" i="1"/>
  <c r="Q190" i="1"/>
  <c r="H190" i="1"/>
  <c r="E191" i="1"/>
  <c r="E190" i="1" s="1"/>
  <c r="D191" i="1"/>
  <c r="T189" i="1"/>
  <c r="S189" i="1"/>
  <c r="P189" i="1"/>
  <c r="N189" i="1"/>
  <c r="T188" i="1"/>
  <c r="S188" i="1"/>
  <c r="P188" i="1"/>
  <c r="P187" i="1" s="1"/>
  <c r="N188" i="1"/>
  <c r="R187" i="1"/>
  <c r="Q187" i="1"/>
  <c r="M187" i="1"/>
  <c r="L187" i="1"/>
  <c r="K187" i="1"/>
  <c r="J187" i="1"/>
  <c r="I187" i="1"/>
  <c r="H187" i="1"/>
  <c r="G187" i="1"/>
  <c r="E187" i="1"/>
  <c r="D187" i="1"/>
  <c r="T186" i="1"/>
  <c r="S186" i="1"/>
  <c r="P186" i="1"/>
  <c r="N186" i="1"/>
  <c r="T185" i="1"/>
  <c r="S185" i="1"/>
  <c r="P185" i="1"/>
  <c r="N185" i="1"/>
  <c r="R184" i="1"/>
  <c r="L184" i="1"/>
  <c r="K184" i="1"/>
  <c r="J184" i="1"/>
  <c r="I184" i="1"/>
  <c r="H184" i="1"/>
  <c r="G184" i="1"/>
  <c r="E184" i="1"/>
  <c r="D184" i="1"/>
  <c r="T183" i="1"/>
  <c r="S183" i="1"/>
  <c r="P183" i="1"/>
  <c r="N183" i="1"/>
  <c r="T182" i="1"/>
  <c r="S182" i="1"/>
  <c r="P182" i="1"/>
  <c r="N182" i="1"/>
  <c r="T181" i="1"/>
  <c r="S181" i="1"/>
  <c r="P181" i="1"/>
  <c r="N181" i="1"/>
  <c r="T180" i="1"/>
  <c r="S180" i="1"/>
  <c r="P180" i="1"/>
  <c r="N180" i="1"/>
  <c r="T179" i="1"/>
  <c r="S179" i="1"/>
  <c r="P179" i="1"/>
  <c r="N179" i="1"/>
  <c r="T178" i="1"/>
  <c r="S178" i="1"/>
  <c r="P178" i="1"/>
  <c r="N178" i="1"/>
  <c r="T177" i="1"/>
  <c r="S177" i="1"/>
  <c r="P177" i="1"/>
  <c r="N177" i="1"/>
  <c r="M176" i="1"/>
  <c r="L176" i="1"/>
  <c r="K176" i="1"/>
  <c r="J176" i="1"/>
  <c r="I176" i="1"/>
  <c r="G176" i="1"/>
  <c r="E176" i="1"/>
  <c r="D176" i="1"/>
  <c r="T175" i="1"/>
  <c r="S175" i="1"/>
  <c r="P175" i="1"/>
  <c r="N175" i="1"/>
  <c r="T174" i="1"/>
  <c r="S174" i="1"/>
  <c r="P174" i="1"/>
  <c r="N174" i="1"/>
  <c r="Q173" i="1"/>
  <c r="K173" i="1"/>
  <c r="J173" i="1"/>
  <c r="I173" i="1"/>
  <c r="G173" i="1"/>
  <c r="E173" i="1"/>
  <c r="D173" i="1"/>
  <c r="T172" i="1"/>
  <c r="S172" i="1"/>
  <c r="P172" i="1"/>
  <c r="P171" i="1" s="1"/>
  <c r="N172" i="1"/>
  <c r="N171" i="1" s="1"/>
  <c r="R171" i="1"/>
  <c r="R170" i="1" s="1"/>
  <c r="Q171" i="1"/>
  <c r="M171" i="1"/>
  <c r="L171" i="1"/>
  <c r="K171" i="1"/>
  <c r="J171" i="1"/>
  <c r="I171" i="1"/>
  <c r="H171" i="1"/>
  <c r="G171" i="1"/>
  <c r="E171" i="1"/>
  <c r="D171" i="1"/>
  <c r="P169" i="1"/>
  <c r="P168" i="1" s="1"/>
  <c r="N169" i="1"/>
  <c r="R168" i="1"/>
  <c r="Q168" i="1"/>
  <c r="M168" i="1"/>
  <c r="L168" i="1"/>
  <c r="K168" i="1"/>
  <c r="J168" i="1"/>
  <c r="I168" i="1"/>
  <c r="H168" i="1"/>
  <c r="G168" i="1"/>
  <c r="E168" i="1"/>
  <c r="D168" i="1"/>
  <c r="T167" i="1"/>
  <c r="S167" i="1"/>
  <c r="P167" i="1"/>
  <c r="P166" i="1" s="1"/>
  <c r="N167" i="1"/>
  <c r="N166" i="1" s="1"/>
  <c r="R166" i="1"/>
  <c r="Q166" i="1"/>
  <c r="K166" i="1"/>
  <c r="J166" i="1"/>
  <c r="I166" i="1"/>
  <c r="H166" i="1"/>
  <c r="G166" i="1"/>
  <c r="E166" i="1"/>
  <c r="D166" i="1"/>
  <c r="T165" i="1"/>
  <c r="S165" i="1"/>
  <c r="P165" i="1"/>
  <c r="P164" i="1" s="1"/>
  <c r="N165" i="1"/>
  <c r="N164" i="1" s="1"/>
  <c r="R164" i="1"/>
  <c r="Q164" i="1"/>
  <c r="M164" i="1"/>
  <c r="L164" i="1"/>
  <c r="K164" i="1"/>
  <c r="J164" i="1"/>
  <c r="I164" i="1"/>
  <c r="H164" i="1"/>
  <c r="G164" i="1"/>
  <c r="E164" i="1"/>
  <c r="D164" i="1"/>
  <c r="T163" i="1"/>
  <c r="S163" i="1"/>
  <c r="P163" i="1"/>
  <c r="N163" i="1"/>
  <c r="R162" i="1"/>
  <c r="Q162" i="1"/>
  <c r="M162" i="1"/>
  <c r="L162" i="1"/>
  <c r="K162" i="1"/>
  <c r="J162" i="1"/>
  <c r="I162" i="1"/>
  <c r="H162" i="1"/>
  <c r="G162" i="1"/>
  <c r="E162" i="1"/>
  <c r="D162" i="1"/>
  <c r="P156" i="1"/>
  <c r="P155" i="1" s="1"/>
  <c r="N156" i="1"/>
  <c r="R155" i="1"/>
  <c r="Q155" i="1"/>
  <c r="M155" i="1"/>
  <c r="L155" i="1"/>
  <c r="K155" i="1"/>
  <c r="J155" i="1"/>
  <c r="I155" i="1"/>
  <c r="H155" i="1"/>
  <c r="G155" i="1"/>
  <c r="E155" i="1"/>
  <c r="D155" i="1"/>
  <c r="P153" i="1"/>
  <c r="P152" i="1" s="1"/>
  <c r="N153" i="1"/>
  <c r="N152" i="1" s="1"/>
  <c r="E152" i="1"/>
  <c r="D152" i="1"/>
  <c r="T151" i="1"/>
  <c r="S151" i="1"/>
  <c r="P151" i="1"/>
  <c r="N151" i="1"/>
  <c r="T150" i="1"/>
  <c r="S150" i="1"/>
  <c r="P150" i="1"/>
  <c r="N150" i="1"/>
  <c r="R149" i="1"/>
  <c r="Q149" i="1"/>
  <c r="M149" i="1"/>
  <c r="L149" i="1"/>
  <c r="K149" i="1"/>
  <c r="J149" i="1"/>
  <c r="I149" i="1"/>
  <c r="H149" i="1"/>
  <c r="G149" i="1"/>
  <c r="E149" i="1"/>
  <c r="D149" i="1"/>
  <c r="P148" i="1"/>
  <c r="N148" i="1"/>
  <c r="P147" i="1"/>
  <c r="N147" i="1"/>
  <c r="P146" i="1"/>
  <c r="N146" i="1"/>
  <c r="P145" i="1"/>
  <c r="N145" i="1"/>
  <c r="P144" i="1"/>
  <c r="N144" i="1"/>
  <c r="R143" i="1"/>
  <c r="Q143" i="1"/>
  <c r="M143" i="1"/>
  <c r="L143" i="1"/>
  <c r="K143" i="1"/>
  <c r="J143" i="1"/>
  <c r="H143" i="1"/>
  <c r="G143" i="1"/>
  <c r="E143" i="1"/>
  <c r="D143" i="1"/>
  <c r="P142" i="1"/>
  <c r="N142" i="1"/>
  <c r="P141" i="1"/>
  <c r="N141" i="1"/>
  <c r="T140" i="1"/>
  <c r="S140" i="1"/>
  <c r="P140" i="1"/>
  <c r="N140" i="1"/>
  <c r="K139" i="1"/>
  <c r="J139" i="1"/>
  <c r="H139" i="1"/>
  <c r="G139" i="1"/>
  <c r="E139" i="1"/>
  <c r="D139" i="1"/>
  <c r="T137" i="1"/>
  <c r="S137" i="1"/>
  <c r="N137" i="1"/>
  <c r="O137" i="1" s="1"/>
  <c r="T136" i="1"/>
  <c r="S136" i="1"/>
  <c r="N136" i="1"/>
  <c r="O136" i="1" s="1"/>
  <c r="S135" i="1"/>
  <c r="N135" i="1"/>
  <c r="O135" i="1" s="1"/>
  <c r="S134" i="1"/>
  <c r="N134" i="1"/>
  <c r="O134" i="1" s="1"/>
  <c r="S133" i="1"/>
  <c r="N133" i="1"/>
  <c r="R132" i="1"/>
  <c r="R129" i="1" s="1"/>
  <c r="Q132" i="1"/>
  <c r="Q129" i="1" s="1"/>
  <c r="P132" i="1"/>
  <c r="P129" i="1" s="1"/>
  <c r="M132" i="1"/>
  <c r="M129" i="1" s="1"/>
  <c r="L132" i="1"/>
  <c r="L129" i="1" s="1"/>
  <c r="K132" i="1"/>
  <c r="K129" i="1" s="1"/>
  <c r="J132" i="1"/>
  <c r="J129" i="1" s="1"/>
  <c r="I132" i="1"/>
  <c r="I129" i="1" s="1"/>
  <c r="H132" i="1"/>
  <c r="H129" i="1" s="1"/>
  <c r="G132" i="1"/>
  <c r="G129" i="1" s="1"/>
  <c r="E132" i="1"/>
  <c r="E129" i="1" s="1"/>
  <c r="D132" i="1"/>
  <c r="D129" i="1" s="1"/>
  <c r="T128" i="1"/>
  <c r="S128" i="1"/>
  <c r="P128" i="1"/>
  <c r="N128" i="1"/>
  <c r="T127" i="1"/>
  <c r="S127" i="1"/>
  <c r="P127" i="1"/>
  <c r="N127" i="1"/>
  <c r="T126" i="1"/>
  <c r="S126" i="1"/>
  <c r="P126" i="1"/>
  <c r="N126" i="1"/>
  <c r="T125" i="1"/>
  <c r="S125" i="1"/>
  <c r="P125" i="1"/>
  <c r="N125" i="1"/>
  <c r="T124" i="1"/>
  <c r="S124" i="1"/>
  <c r="P124" i="1"/>
  <c r="N124" i="1"/>
  <c r="T123" i="1"/>
  <c r="S123" i="1"/>
  <c r="P123" i="1"/>
  <c r="N123" i="1"/>
  <c r="T122" i="1"/>
  <c r="S122" i="1"/>
  <c r="P122" i="1"/>
  <c r="N122" i="1"/>
  <c r="R121" i="1"/>
  <c r="Q121" i="1"/>
  <c r="M121" i="1"/>
  <c r="L121" i="1"/>
  <c r="K121" i="1"/>
  <c r="J121" i="1"/>
  <c r="I121" i="1"/>
  <c r="H121" i="1"/>
  <c r="G121" i="1"/>
  <c r="E121" i="1"/>
  <c r="D121" i="1"/>
  <c r="T120" i="1"/>
  <c r="S120" i="1"/>
  <c r="P120" i="1"/>
  <c r="N120" i="1"/>
  <c r="T119" i="1"/>
  <c r="S119" i="1"/>
  <c r="P119" i="1"/>
  <c r="N119" i="1"/>
  <c r="T118" i="1"/>
  <c r="S118" i="1"/>
  <c r="P118" i="1"/>
  <c r="N118" i="1"/>
  <c r="T117" i="1"/>
  <c r="S117" i="1"/>
  <c r="P117" i="1"/>
  <c r="N117" i="1"/>
  <c r="T116" i="1"/>
  <c r="S116" i="1"/>
  <c r="P116" i="1"/>
  <c r="N116" i="1"/>
  <c r="R115" i="1"/>
  <c r="Q115" i="1"/>
  <c r="M115" i="1"/>
  <c r="K115" i="1"/>
  <c r="J115" i="1"/>
  <c r="I115" i="1"/>
  <c r="H115" i="1"/>
  <c r="G115" i="1"/>
  <c r="E115" i="1"/>
  <c r="D115" i="1"/>
  <c r="T114" i="1"/>
  <c r="S114" i="1"/>
  <c r="P114" i="1"/>
  <c r="N114" i="1"/>
  <c r="T113" i="1"/>
  <c r="S113" i="1"/>
  <c r="P113" i="1"/>
  <c r="N113" i="1"/>
  <c r="T112" i="1"/>
  <c r="S112" i="1"/>
  <c r="P112" i="1"/>
  <c r="N112" i="1"/>
  <c r="T111" i="1"/>
  <c r="S111" i="1"/>
  <c r="P111" i="1"/>
  <c r="N111" i="1"/>
  <c r="T110" i="1"/>
  <c r="S110" i="1"/>
  <c r="P110" i="1"/>
  <c r="N110" i="1"/>
  <c r="T109" i="1"/>
  <c r="S109" i="1"/>
  <c r="P109" i="1"/>
  <c r="N109" i="1"/>
  <c r="T108" i="1"/>
  <c r="S108" i="1"/>
  <c r="P108" i="1"/>
  <c r="N108" i="1"/>
  <c r="R107" i="1"/>
  <c r="Q107" i="1"/>
  <c r="M107" i="1"/>
  <c r="L107" i="1"/>
  <c r="K107" i="1"/>
  <c r="J107" i="1"/>
  <c r="I107" i="1"/>
  <c r="H107" i="1"/>
  <c r="G107" i="1"/>
  <c r="E107" i="1"/>
  <c r="D107" i="1"/>
  <c r="T106" i="1"/>
  <c r="S106" i="1"/>
  <c r="P106" i="1"/>
  <c r="N106" i="1"/>
  <c r="P105" i="1"/>
  <c r="N105" i="1"/>
  <c r="P104" i="1"/>
  <c r="N104" i="1"/>
  <c r="P103" i="1"/>
  <c r="N103" i="1"/>
  <c r="P102" i="1"/>
  <c r="N102" i="1"/>
  <c r="R101" i="1"/>
  <c r="Q101" i="1"/>
  <c r="M101" i="1"/>
  <c r="L101" i="1"/>
  <c r="K101" i="1"/>
  <c r="J101" i="1"/>
  <c r="I101" i="1"/>
  <c r="H101" i="1"/>
  <c r="G101" i="1"/>
  <c r="E101" i="1"/>
  <c r="D101" i="1"/>
  <c r="T100" i="1"/>
  <c r="S100" i="1"/>
  <c r="P100" i="1"/>
  <c r="N100" i="1"/>
  <c r="T99" i="1"/>
  <c r="S99" i="1"/>
  <c r="P99" i="1"/>
  <c r="N99" i="1"/>
  <c r="T98" i="1"/>
  <c r="S98" i="1"/>
  <c r="P98" i="1"/>
  <c r="N98" i="1"/>
  <c r="R97" i="1"/>
  <c r="M97" i="1"/>
  <c r="L97" i="1"/>
  <c r="K97" i="1"/>
  <c r="J97" i="1"/>
  <c r="I97" i="1"/>
  <c r="H97" i="1"/>
  <c r="G97" i="1"/>
  <c r="E97" i="1"/>
  <c r="D97" i="1"/>
  <c r="T96" i="1"/>
  <c r="S96" i="1"/>
  <c r="P96" i="1"/>
  <c r="N96" i="1"/>
  <c r="T95" i="1"/>
  <c r="S95" i="1"/>
  <c r="P95" i="1"/>
  <c r="N95" i="1"/>
  <c r="T94" i="1"/>
  <c r="S94" i="1"/>
  <c r="P94" i="1"/>
  <c r="N94" i="1"/>
  <c r="T93" i="1"/>
  <c r="S93" i="1"/>
  <c r="P93" i="1"/>
  <c r="N93" i="1"/>
  <c r="R92" i="1"/>
  <c r="Q92" i="1"/>
  <c r="M92" i="1"/>
  <c r="L92" i="1"/>
  <c r="K92" i="1"/>
  <c r="J92" i="1"/>
  <c r="I92" i="1"/>
  <c r="H92" i="1"/>
  <c r="G92" i="1"/>
  <c r="E92" i="1"/>
  <c r="D92" i="1"/>
  <c r="P91" i="1"/>
  <c r="N91" i="1"/>
  <c r="T90" i="1"/>
  <c r="S90" i="1"/>
  <c r="P90" i="1"/>
  <c r="T89" i="1"/>
  <c r="S89" i="1"/>
  <c r="P89" i="1"/>
  <c r="N89" i="1"/>
  <c r="T88" i="1"/>
  <c r="S88" i="1"/>
  <c r="P88" i="1"/>
  <c r="N88" i="1"/>
  <c r="T87" i="1"/>
  <c r="S87" i="1"/>
  <c r="P87" i="1"/>
  <c r="N87" i="1"/>
  <c r="R86" i="1"/>
  <c r="M86" i="1"/>
  <c r="K86" i="1"/>
  <c r="J86" i="1"/>
  <c r="I86" i="1"/>
  <c r="H86" i="1"/>
  <c r="G86" i="1"/>
  <c r="E86" i="1"/>
  <c r="D86" i="1"/>
  <c r="T85" i="1"/>
  <c r="S85" i="1"/>
  <c r="P85" i="1"/>
  <c r="N85" i="1"/>
  <c r="T84" i="1"/>
  <c r="S84" i="1"/>
  <c r="P84" i="1"/>
  <c r="N84" i="1"/>
  <c r="R83" i="1"/>
  <c r="Q83" i="1"/>
  <c r="M83" i="1"/>
  <c r="L83" i="1"/>
  <c r="K83" i="1"/>
  <c r="J83" i="1"/>
  <c r="I83" i="1"/>
  <c r="H83" i="1"/>
  <c r="G83" i="1"/>
  <c r="E83" i="1"/>
  <c r="D83" i="1"/>
  <c r="T81" i="1"/>
  <c r="S81" i="1"/>
  <c r="P81" i="1"/>
  <c r="N81" i="1"/>
  <c r="T80" i="1"/>
  <c r="S80" i="1"/>
  <c r="P80" i="1"/>
  <c r="N80" i="1"/>
  <c r="T79" i="1"/>
  <c r="S79" i="1"/>
  <c r="P79" i="1"/>
  <c r="N79" i="1"/>
  <c r="T78" i="1"/>
  <c r="S78" i="1"/>
  <c r="P78" i="1"/>
  <c r="N78" i="1"/>
  <c r="T77" i="1"/>
  <c r="S77" i="1"/>
  <c r="P77" i="1"/>
  <c r="N77" i="1"/>
  <c r="R76" i="1"/>
  <c r="Q76" i="1"/>
  <c r="M76" i="1"/>
  <c r="L76" i="1"/>
  <c r="K76" i="1"/>
  <c r="J76" i="1"/>
  <c r="I76" i="1"/>
  <c r="H76" i="1"/>
  <c r="G76" i="1"/>
  <c r="E76" i="1"/>
  <c r="D76" i="1"/>
  <c r="T75" i="1"/>
  <c r="S75" i="1"/>
  <c r="P75" i="1"/>
  <c r="N75" i="1"/>
  <c r="T74" i="1"/>
  <c r="S74" i="1"/>
  <c r="P74" i="1"/>
  <c r="N74" i="1"/>
  <c r="P73" i="1"/>
  <c r="N73" i="1"/>
  <c r="T72" i="1"/>
  <c r="S72" i="1"/>
  <c r="P72" i="1"/>
  <c r="N72" i="1"/>
  <c r="T71" i="1"/>
  <c r="S71" i="1"/>
  <c r="P71" i="1"/>
  <c r="N71" i="1"/>
  <c r="R70" i="1"/>
  <c r="Q70" i="1"/>
  <c r="M70" i="1"/>
  <c r="L70" i="1"/>
  <c r="K70" i="1"/>
  <c r="J70" i="1"/>
  <c r="I70" i="1"/>
  <c r="H70" i="1"/>
  <c r="G70" i="1"/>
  <c r="E70" i="1"/>
  <c r="D70" i="1"/>
  <c r="T69" i="1"/>
  <c r="S69" i="1"/>
  <c r="P69" i="1"/>
  <c r="N69" i="1"/>
  <c r="T68" i="1"/>
  <c r="S68" i="1"/>
  <c r="P68" i="1"/>
  <c r="N68" i="1"/>
  <c r="R67" i="1"/>
  <c r="Q67" i="1"/>
  <c r="M67" i="1"/>
  <c r="L67" i="1"/>
  <c r="K67" i="1"/>
  <c r="J67" i="1"/>
  <c r="I67" i="1"/>
  <c r="H67" i="1"/>
  <c r="G67" i="1"/>
  <c r="E67" i="1"/>
  <c r="D67" i="1"/>
  <c r="T66" i="1"/>
  <c r="S66" i="1"/>
  <c r="P66" i="1"/>
  <c r="N66" i="1"/>
  <c r="T65" i="1"/>
  <c r="S65" i="1"/>
  <c r="P65" i="1"/>
  <c r="N65" i="1"/>
  <c r="T64" i="1"/>
  <c r="S64" i="1"/>
  <c r="P64" i="1"/>
  <c r="N64" i="1"/>
  <c r="T63" i="1"/>
  <c r="S63" i="1"/>
  <c r="P63" i="1"/>
  <c r="N63" i="1"/>
  <c r="T62" i="1"/>
  <c r="S62" i="1"/>
  <c r="P62" i="1"/>
  <c r="N62" i="1"/>
  <c r="R61" i="1"/>
  <c r="Q61" i="1"/>
  <c r="M61" i="1"/>
  <c r="L61" i="1"/>
  <c r="K61" i="1"/>
  <c r="J61" i="1"/>
  <c r="I61" i="1"/>
  <c r="H61" i="1"/>
  <c r="G61" i="1"/>
  <c r="E61" i="1"/>
  <c r="D61" i="1"/>
  <c r="T60" i="1"/>
  <c r="S60" i="1"/>
  <c r="P60" i="1"/>
  <c r="N60" i="1"/>
  <c r="T59" i="1"/>
  <c r="S59" i="1"/>
  <c r="P59" i="1"/>
  <c r="N59" i="1"/>
  <c r="T58" i="1"/>
  <c r="S58" i="1"/>
  <c r="P58" i="1"/>
  <c r="N58" i="1"/>
  <c r="T57" i="1"/>
  <c r="S57" i="1"/>
  <c r="N57" i="1"/>
  <c r="O57" i="1" s="1"/>
  <c r="R56" i="1"/>
  <c r="Q56" i="1"/>
  <c r="M56" i="1"/>
  <c r="L56" i="1"/>
  <c r="K56" i="1"/>
  <c r="J56" i="1"/>
  <c r="I56" i="1"/>
  <c r="G56" i="1"/>
  <c r="E56" i="1"/>
  <c r="D56" i="1"/>
  <c r="T55" i="1"/>
  <c r="S55" i="1"/>
  <c r="P55" i="1"/>
  <c r="N55" i="1"/>
  <c r="T54" i="1"/>
  <c r="S54" i="1"/>
  <c r="P54" i="1"/>
  <c r="N54" i="1"/>
  <c r="T53" i="1"/>
  <c r="S53" i="1"/>
  <c r="P53" i="1"/>
  <c r="N53" i="1"/>
  <c r="R52" i="1"/>
  <c r="Q52" i="1"/>
  <c r="M52" i="1"/>
  <c r="L52" i="1"/>
  <c r="K52" i="1"/>
  <c r="J52" i="1"/>
  <c r="I52" i="1"/>
  <c r="H52" i="1"/>
  <c r="G52" i="1"/>
  <c r="E52" i="1"/>
  <c r="D52" i="1"/>
  <c r="T51" i="1"/>
  <c r="S51" i="1"/>
  <c r="P51" i="1"/>
  <c r="O51" i="1" s="1"/>
  <c r="T50" i="1"/>
  <c r="S50" i="1"/>
  <c r="P50" i="1"/>
  <c r="O50" i="1" s="1"/>
  <c r="R49" i="1"/>
  <c r="Q49" i="1"/>
  <c r="M49" i="1"/>
  <c r="L49" i="1"/>
  <c r="K49" i="1"/>
  <c r="J49" i="1"/>
  <c r="I49" i="1"/>
  <c r="H49" i="1"/>
  <c r="G49" i="1"/>
  <c r="E49" i="1"/>
  <c r="D49" i="1"/>
  <c r="P48" i="1"/>
  <c r="N48" i="1"/>
  <c r="P47" i="1"/>
  <c r="O47" i="1" s="1"/>
  <c r="T46" i="1"/>
  <c r="S46" i="1"/>
  <c r="P46" i="1"/>
  <c r="O46" i="1" s="1"/>
  <c r="T45" i="1"/>
  <c r="S45" i="1"/>
  <c r="P45" i="1"/>
  <c r="O45" i="1" s="1"/>
  <c r="T44" i="1"/>
  <c r="S44" i="1"/>
  <c r="P44" i="1"/>
  <c r="O44" i="1" s="1"/>
  <c r="T43" i="1"/>
  <c r="S43" i="1"/>
  <c r="P43" i="1"/>
  <c r="O43" i="1" s="1"/>
  <c r="T42" i="1"/>
  <c r="S42" i="1"/>
  <c r="P42" i="1"/>
  <c r="O42" i="1" s="1"/>
  <c r="T41" i="1"/>
  <c r="S41" i="1"/>
  <c r="R40" i="1"/>
  <c r="Q40" i="1"/>
  <c r="M40" i="1"/>
  <c r="L40" i="1"/>
  <c r="K40" i="1"/>
  <c r="J40" i="1"/>
  <c r="H40" i="1"/>
  <c r="G40" i="1"/>
  <c r="E40" i="1"/>
  <c r="D40" i="1"/>
  <c r="T39" i="1"/>
  <c r="S39" i="1"/>
  <c r="P39" i="1"/>
  <c r="O39" i="1" s="1"/>
  <c r="P38" i="1"/>
  <c r="O38" i="1" s="1"/>
  <c r="P36" i="1"/>
  <c r="O36" i="1" s="1"/>
  <c r="T35" i="1"/>
  <c r="S35" i="1"/>
  <c r="P35" i="1"/>
  <c r="O35" i="1" s="1"/>
  <c r="T34" i="1"/>
  <c r="S34" i="1"/>
  <c r="P34" i="1"/>
  <c r="O34" i="1" s="1"/>
  <c r="R33" i="1"/>
  <c r="Q33" i="1"/>
  <c r="M33" i="1"/>
  <c r="L33" i="1"/>
  <c r="K33" i="1"/>
  <c r="J33" i="1"/>
  <c r="I33" i="1"/>
  <c r="G33" i="1"/>
  <c r="E33" i="1"/>
  <c r="D33" i="1"/>
  <c r="T31" i="1"/>
  <c r="S31" i="1"/>
  <c r="P31" i="1"/>
  <c r="O31" i="1" s="1"/>
  <c r="T30" i="1"/>
  <c r="S30" i="1"/>
  <c r="P30" i="1"/>
  <c r="O30" i="1" s="1"/>
  <c r="T29" i="1"/>
  <c r="S29" i="1"/>
  <c r="P29" i="1"/>
  <c r="O29" i="1" s="1"/>
  <c r="T28" i="1"/>
  <c r="S28" i="1"/>
  <c r="P28" i="1"/>
  <c r="O28" i="1" s="1"/>
  <c r="R27" i="1"/>
  <c r="Q27" i="1"/>
  <c r="M27" i="1"/>
  <c r="L27" i="1"/>
  <c r="K27" i="1"/>
  <c r="I27" i="1"/>
  <c r="H27" i="1"/>
  <c r="G27" i="1"/>
  <c r="E27" i="1"/>
  <c r="D27" i="1"/>
  <c r="T26" i="1"/>
  <c r="S26" i="1"/>
  <c r="P26" i="1"/>
  <c r="N24" i="1"/>
  <c r="T23" i="1"/>
  <c r="S23" i="1"/>
  <c r="P23" i="1"/>
  <c r="O23" i="1" s="1"/>
  <c r="T22" i="1"/>
  <c r="S22" i="1"/>
  <c r="P22" i="1"/>
  <c r="O22" i="1" s="1"/>
  <c r="T21" i="1"/>
  <c r="S21" i="1"/>
  <c r="P21" i="1"/>
  <c r="O21" i="1" s="1"/>
  <c r="T20" i="1"/>
  <c r="S20" i="1"/>
  <c r="P20" i="1"/>
  <c r="O20" i="1" s="1"/>
  <c r="R19" i="1"/>
  <c r="Q19" i="1"/>
  <c r="L19" i="1"/>
  <c r="K19" i="1"/>
  <c r="J19" i="1"/>
  <c r="I19" i="1"/>
  <c r="G19" i="1"/>
  <c r="E19" i="1"/>
  <c r="D19" i="1"/>
  <c r="T18" i="1"/>
  <c r="S18" i="1"/>
  <c r="P18" i="1"/>
  <c r="O18" i="1" s="1"/>
  <c r="T17" i="1"/>
  <c r="S17" i="1"/>
  <c r="P17" i="1"/>
  <c r="O17" i="1" s="1"/>
  <c r="T16" i="1"/>
  <c r="S16" i="1"/>
  <c r="P16" i="1"/>
  <c r="O16" i="1" s="1"/>
  <c r="T15" i="1"/>
  <c r="S15" i="1"/>
  <c r="R14" i="1"/>
  <c r="Q14" i="1"/>
  <c r="M14" i="1"/>
  <c r="K14" i="1"/>
  <c r="J14" i="1"/>
  <c r="I14" i="1"/>
  <c r="H14" i="1"/>
  <c r="G14" i="1"/>
  <c r="E14" i="1"/>
  <c r="T13" i="1"/>
  <c r="S13" i="1"/>
  <c r="O13" i="1"/>
  <c r="T12" i="1"/>
  <c r="S12" i="1"/>
  <c r="R11" i="1"/>
  <c r="Q11" i="1"/>
  <c r="M11" i="1"/>
  <c r="L11" i="1"/>
  <c r="K11" i="1"/>
  <c r="I11" i="1"/>
  <c r="H11" i="1"/>
  <c r="G11" i="1"/>
  <c r="E11" i="1"/>
  <c r="D11" i="1"/>
  <c r="K159" i="1" l="1"/>
  <c r="J10" i="1"/>
  <c r="L190" i="1"/>
  <c r="L159" i="1"/>
  <c r="D159" i="1"/>
  <c r="E159" i="1"/>
  <c r="P14" i="1"/>
  <c r="O15" i="1"/>
  <c r="O14" i="1" s="1"/>
  <c r="P24" i="1"/>
  <c r="O26" i="1"/>
  <c r="M32" i="1"/>
  <c r="G138" i="1"/>
  <c r="F9" i="1"/>
  <c r="O75" i="1"/>
  <c r="O124" i="1"/>
  <c r="G10" i="1"/>
  <c r="G159" i="1"/>
  <c r="H159" i="1"/>
  <c r="J190" i="1"/>
  <c r="N200" i="1"/>
  <c r="O200" i="1" s="1"/>
  <c r="O65" i="1"/>
  <c r="P139" i="1"/>
  <c r="O175" i="1"/>
  <c r="T200" i="1"/>
  <c r="T129" i="1"/>
  <c r="T164" i="1"/>
  <c r="D170" i="1"/>
  <c r="M170" i="1"/>
  <c r="O169" i="1"/>
  <c r="O168" i="1" s="1"/>
  <c r="N201" i="1"/>
  <c r="O201" i="1" s="1"/>
  <c r="T201" i="1"/>
  <c r="T67" i="1"/>
  <c r="E138" i="1"/>
  <c r="O181" i="1"/>
  <c r="S149" i="1"/>
  <c r="N191" i="1"/>
  <c r="M190" i="1"/>
  <c r="O88" i="1"/>
  <c r="O110" i="1"/>
  <c r="O112" i="1"/>
  <c r="O147" i="1"/>
  <c r="P191" i="1"/>
  <c r="S162" i="1"/>
  <c r="T162" i="1"/>
  <c r="M159" i="1"/>
  <c r="H170" i="1"/>
  <c r="L138" i="1"/>
  <c r="O150" i="1"/>
  <c r="Q170" i="1"/>
  <c r="O106" i="1"/>
  <c r="O163" i="1"/>
  <c r="J159" i="1"/>
  <c r="S168" i="1"/>
  <c r="T168" i="1"/>
  <c r="K170" i="1"/>
  <c r="F158" i="1"/>
  <c r="S27" i="1"/>
  <c r="O84" i="1"/>
  <c r="M82" i="1"/>
  <c r="O98" i="1"/>
  <c r="O100" i="1"/>
  <c r="I159" i="1"/>
  <c r="P162" i="1"/>
  <c r="P161" i="1"/>
  <c r="T195" i="1"/>
  <c r="S195" i="1"/>
  <c r="T173" i="1"/>
  <c r="I10" i="1"/>
  <c r="T115" i="1"/>
  <c r="Q159" i="1"/>
  <c r="G190" i="1"/>
  <c r="R159" i="1"/>
  <c r="R138" i="1"/>
  <c r="R10" i="1"/>
  <c r="H10" i="1"/>
  <c r="H138" i="1"/>
  <c r="T107" i="1"/>
  <c r="O81" i="1"/>
  <c r="T199" i="1"/>
  <c r="S199" i="1"/>
  <c r="N184" i="1"/>
  <c r="O142" i="1"/>
  <c r="S92" i="1"/>
  <c r="S83" i="1"/>
  <c r="S76" i="1"/>
  <c r="S61" i="1"/>
  <c r="T56" i="1"/>
  <c r="S33" i="1"/>
  <c r="S19" i="1"/>
  <c r="L170" i="1"/>
  <c r="N33" i="1"/>
  <c r="T14" i="1"/>
  <c r="T24" i="1"/>
  <c r="T76" i="1"/>
  <c r="T83" i="1"/>
  <c r="T139" i="1"/>
  <c r="T19" i="1"/>
  <c r="T27" i="1"/>
  <c r="Q32" i="1"/>
  <c r="S101" i="1"/>
  <c r="O113" i="1"/>
  <c r="O125" i="1"/>
  <c r="T166" i="1"/>
  <c r="O199" i="1"/>
  <c r="O63" i="1"/>
  <c r="T70" i="1"/>
  <c r="O79" i="1"/>
  <c r="O96" i="1"/>
  <c r="Q138" i="1"/>
  <c r="O153" i="1"/>
  <c r="O152" i="1" s="1"/>
  <c r="D190" i="1"/>
  <c r="S52" i="1"/>
  <c r="O60" i="1"/>
  <c r="O140" i="1"/>
  <c r="G82" i="1"/>
  <c r="S56" i="1"/>
  <c r="O64" i="1"/>
  <c r="O71" i="1"/>
  <c r="O74" i="1"/>
  <c r="H82" i="1"/>
  <c r="T92" i="1"/>
  <c r="O197" i="1"/>
  <c r="O91" i="1"/>
  <c r="S152" i="1"/>
  <c r="N173" i="1"/>
  <c r="K32" i="1"/>
  <c r="K10" i="1"/>
  <c r="T49" i="1"/>
  <c r="S70" i="1"/>
  <c r="O103" i="1"/>
  <c r="S184" i="1"/>
  <c r="O186" i="1"/>
  <c r="T33" i="1"/>
  <c r="O68" i="1"/>
  <c r="O105" i="1"/>
  <c r="O114" i="1"/>
  <c r="O120" i="1"/>
  <c r="O144" i="1"/>
  <c r="O148" i="1"/>
  <c r="O177" i="1"/>
  <c r="O185" i="1"/>
  <c r="E170" i="1"/>
  <c r="E158" i="1" s="1"/>
  <c r="O182" i="1"/>
  <c r="E10" i="1"/>
  <c r="O102" i="1"/>
  <c r="S132" i="1"/>
  <c r="D32" i="1"/>
  <c r="T132" i="1"/>
  <c r="T143" i="1"/>
  <c r="T171" i="1"/>
  <c r="D10" i="1"/>
  <c r="T52" i="1"/>
  <c r="K82" i="1"/>
  <c r="O116" i="1"/>
  <c r="G170" i="1"/>
  <c r="O108" i="1"/>
  <c r="N132" i="1"/>
  <c r="N129" i="1" s="1"/>
  <c r="T152" i="1"/>
  <c r="O178" i="1"/>
  <c r="H32" i="1"/>
  <c r="N139" i="1"/>
  <c r="T184" i="1"/>
  <c r="D82" i="1"/>
  <c r="O119" i="1"/>
  <c r="S164" i="1"/>
  <c r="S173" i="1"/>
  <c r="K190" i="1"/>
  <c r="O128" i="1"/>
  <c r="O188" i="1"/>
  <c r="O187" i="1" s="1"/>
  <c r="T191" i="1"/>
  <c r="O205" i="1"/>
  <c r="O203" i="1" s="1"/>
  <c r="O202" i="1" s="1"/>
  <c r="O174" i="1"/>
  <c r="J138" i="1"/>
  <c r="I32" i="1"/>
  <c r="E82" i="1"/>
  <c r="K138" i="1"/>
  <c r="Q10" i="1"/>
  <c r="S97" i="1"/>
  <c r="P101" i="1"/>
  <c r="N115" i="1"/>
  <c r="S121" i="1"/>
  <c r="O123" i="1"/>
  <c r="S24" i="1"/>
  <c r="P33" i="1"/>
  <c r="N70" i="1"/>
  <c r="T97" i="1"/>
  <c r="T121" i="1"/>
  <c r="M138" i="1"/>
  <c r="O180" i="1"/>
  <c r="L32" i="1"/>
  <c r="O165" i="1"/>
  <c r="O164" i="1" s="1"/>
  <c r="S49" i="1"/>
  <c r="T61" i="1"/>
  <c r="N67" i="1"/>
  <c r="I82" i="1"/>
  <c r="P86" i="1"/>
  <c r="O156" i="1"/>
  <c r="O155" i="1" s="1"/>
  <c r="R32" i="1"/>
  <c r="N49" i="1"/>
  <c r="P67" i="1"/>
  <c r="O104" i="1"/>
  <c r="O118" i="1"/>
  <c r="O126" i="1"/>
  <c r="D138" i="1"/>
  <c r="S139" i="1"/>
  <c r="O172" i="1"/>
  <c r="O171" i="1" s="1"/>
  <c r="O183" i="1"/>
  <c r="O80" i="1"/>
  <c r="P49" i="1"/>
  <c r="T101" i="1"/>
  <c r="O133" i="1"/>
  <c r="O132" i="1" s="1"/>
  <c r="O129" i="1" s="1"/>
  <c r="E32" i="1"/>
  <c r="O48" i="1"/>
  <c r="O66" i="1"/>
  <c r="L82" i="1"/>
  <c r="T149" i="1"/>
  <c r="P149" i="1"/>
  <c r="I170" i="1"/>
  <c r="P173" i="1"/>
  <c r="T176" i="1"/>
  <c r="P184" i="1"/>
  <c r="T187" i="1"/>
  <c r="O189" i="1"/>
  <c r="S191" i="1"/>
  <c r="O198" i="1"/>
  <c r="N149" i="1"/>
  <c r="S171" i="1"/>
  <c r="N187" i="1"/>
  <c r="S11" i="1"/>
  <c r="G32" i="1"/>
  <c r="O55" i="1"/>
  <c r="O62" i="1"/>
  <c r="Q82" i="1"/>
  <c r="N107" i="1"/>
  <c r="O111" i="1"/>
  <c r="O127" i="1"/>
  <c r="I138" i="1"/>
  <c r="N162" i="1"/>
  <c r="O167" i="1"/>
  <c r="O166" i="1" s="1"/>
  <c r="N176" i="1"/>
  <c r="L10" i="1"/>
  <c r="O53" i="1"/>
  <c r="O77" i="1"/>
  <c r="R82" i="1"/>
  <c r="O87" i="1"/>
  <c r="O93" i="1"/>
  <c r="O109" i="1"/>
  <c r="S115" i="1"/>
  <c r="O145" i="1"/>
  <c r="N168" i="1"/>
  <c r="J170" i="1"/>
  <c r="O192" i="1"/>
  <c r="N143" i="1"/>
  <c r="P143" i="1"/>
  <c r="S143" i="1"/>
  <c r="O146" i="1"/>
  <c r="O122" i="1"/>
  <c r="N121" i="1"/>
  <c r="P121" i="1"/>
  <c r="P115" i="1"/>
  <c r="P107" i="1"/>
  <c r="P97" i="1"/>
  <c r="N97" i="1"/>
  <c r="N92" i="1"/>
  <c r="P92" i="1"/>
  <c r="O90" i="1"/>
  <c r="N86" i="1"/>
  <c r="N83" i="1"/>
  <c r="P83" i="1"/>
  <c r="P76" i="1"/>
  <c r="N76" i="1"/>
  <c r="P70" i="1"/>
  <c r="S67" i="1"/>
  <c r="N61" i="1"/>
  <c r="P61" i="1"/>
  <c r="O59" i="1"/>
  <c r="N56" i="1"/>
  <c r="P56" i="1"/>
  <c r="N52" i="1"/>
  <c r="P52" i="1"/>
  <c r="N40" i="1"/>
  <c r="P40" i="1"/>
  <c r="N27" i="1"/>
  <c r="P27" i="1"/>
  <c r="N19" i="1"/>
  <c r="P19" i="1"/>
  <c r="N14" i="1"/>
  <c r="N11" i="1"/>
  <c r="T11" i="1"/>
  <c r="O78" i="1"/>
  <c r="O85" i="1"/>
  <c r="N101" i="1"/>
  <c r="O117" i="1"/>
  <c r="S129" i="1"/>
  <c r="S166" i="1"/>
  <c r="P176" i="1"/>
  <c r="M10" i="1"/>
  <c r="O24" i="1"/>
  <c r="O73" i="1"/>
  <c r="O95" i="1"/>
  <c r="O151" i="1"/>
  <c r="P195" i="1"/>
  <c r="S14" i="1"/>
  <c r="S40" i="1"/>
  <c r="O54" i="1"/>
  <c r="O72" i="1"/>
  <c r="S86" i="1"/>
  <c r="O89" i="1"/>
  <c r="O94" i="1"/>
  <c r="S107" i="1"/>
  <c r="O141" i="1"/>
  <c r="S176" i="1"/>
  <c r="O179" i="1"/>
  <c r="S187" i="1"/>
  <c r="O194" i="1"/>
  <c r="J32" i="1"/>
  <c r="T40" i="1"/>
  <c r="J82" i="1"/>
  <c r="T86" i="1"/>
  <c r="O99" i="1"/>
  <c r="O58" i="1"/>
  <c r="O69" i="1"/>
  <c r="N155" i="1"/>
  <c r="O196" i="1"/>
  <c r="O195" i="1" s="1"/>
  <c r="P138" i="1" l="1"/>
  <c r="O161" i="1"/>
  <c r="O160" i="1" s="1"/>
  <c r="P160" i="1"/>
  <c r="G9" i="1"/>
  <c r="F8" i="1"/>
  <c r="O83" i="1"/>
  <c r="Q158" i="1"/>
  <c r="O173" i="1"/>
  <c r="K9" i="1"/>
  <c r="O184" i="1"/>
  <c r="R158" i="1"/>
  <c r="I158" i="1"/>
  <c r="D158" i="1"/>
  <c r="O19" i="1"/>
  <c r="N190" i="1"/>
  <c r="P190" i="1"/>
  <c r="K158" i="1"/>
  <c r="M158" i="1"/>
  <c r="O49" i="1"/>
  <c r="O149" i="1"/>
  <c r="O176" i="1"/>
  <c r="H158" i="1"/>
  <c r="O143" i="1"/>
  <c r="O162" i="1"/>
  <c r="O159" i="1" s="1"/>
  <c r="N159" i="1"/>
  <c r="O191" i="1"/>
  <c r="O190" i="1" s="1"/>
  <c r="O139" i="1"/>
  <c r="P159" i="1"/>
  <c r="O97" i="1"/>
  <c r="O67" i="1"/>
  <c r="R9" i="1"/>
  <c r="H9" i="1"/>
  <c r="P10" i="1"/>
  <c r="M9" i="1"/>
  <c r="T190" i="1"/>
  <c r="O101" i="1"/>
  <c r="O33" i="1"/>
  <c r="T32" i="1"/>
  <c r="S32" i="1"/>
  <c r="Q9" i="1"/>
  <c r="S190" i="1"/>
  <c r="L158" i="1"/>
  <c r="O115" i="1"/>
  <c r="S138" i="1"/>
  <c r="O11" i="1"/>
  <c r="N170" i="1"/>
  <c r="O61" i="1"/>
  <c r="S82" i="1"/>
  <c r="L9" i="1"/>
  <c r="G158" i="1"/>
  <c r="N138" i="1"/>
  <c r="N10" i="1"/>
  <c r="O52" i="1"/>
  <c r="D9" i="1"/>
  <c r="O121" i="1"/>
  <c r="O107" i="1"/>
  <c r="T82" i="1"/>
  <c r="O56" i="1"/>
  <c r="E9" i="1"/>
  <c r="E8" i="1" s="1"/>
  <c r="T138" i="1"/>
  <c r="O76" i="1"/>
  <c r="P32" i="1"/>
  <c r="O27" i="1"/>
  <c r="O86" i="1"/>
  <c r="P170" i="1"/>
  <c r="O40" i="1"/>
  <c r="I9" i="1"/>
  <c r="J158" i="1"/>
  <c r="P82" i="1"/>
  <c r="N82" i="1"/>
  <c r="N32" i="1"/>
  <c r="J9" i="1"/>
  <c r="O92" i="1"/>
  <c r="O70" i="1"/>
  <c r="T10" i="1"/>
  <c r="S10" i="1"/>
  <c r="T159" i="1"/>
  <c r="S159" i="1"/>
  <c r="T170" i="1"/>
  <c r="S170" i="1"/>
  <c r="D8" i="1" l="1"/>
  <c r="R8" i="1"/>
  <c r="O170" i="1"/>
  <c r="O158" i="1" s="1"/>
  <c r="Q8" i="1"/>
  <c r="O32" i="1"/>
  <c r="K8" i="1"/>
  <c r="L8" i="1"/>
  <c r="I8" i="1"/>
  <c r="P158" i="1"/>
  <c r="O138" i="1"/>
  <c r="H8" i="1"/>
  <c r="N158" i="1"/>
  <c r="O10" i="1"/>
  <c r="G8" i="1"/>
  <c r="P9" i="1"/>
  <c r="O82" i="1"/>
  <c r="J8" i="1"/>
  <c r="N9" i="1"/>
  <c r="T158" i="1"/>
  <c r="S158" i="1"/>
  <c r="S9" i="1"/>
  <c r="T9" i="1"/>
  <c r="M8" i="1"/>
  <c r="N8" i="1" l="1"/>
  <c r="P8" i="1"/>
  <c r="O9" i="1"/>
  <c r="O8" i="1" s="1"/>
  <c r="T8" i="1"/>
  <c r="S8" i="1"/>
</calcChain>
</file>

<file path=xl/sharedStrings.xml><?xml version="1.0" encoding="utf-8"?>
<sst xmlns="http://schemas.openxmlformats.org/spreadsheetml/2006/main" count="249" uniqueCount="205">
  <si>
    <t>Cuadro  No.1  EJECUCIÓN PRESUPUESTARIA DE GASTOS, POR TIPO DE PRESUPUESTO, GRUPO, SUBGRUPO Y OBJETO</t>
  </si>
  <si>
    <t xml:space="preserve">En Balboas </t>
  </si>
  <si>
    <t>CUENTA</t>
  </si>
  <si>
    <t>DESCRIPCIÓN</t>
  </si>
  <si>
    <t>PRESUPUESTO      LEY</t>
  </si>
  <si>
    <t>CONTENCIÓN DEL GASTO</t>
  </si>
  <si>
    <t>AJUSTES (CRÉDITOS Y TRASLADOS)</t>
  </si>
  <si>
    <t>TRASLADOS</t>
  </si>
  <si>
    <t>CRÉDITOS ADICIONALES</t>
  </si>
  <si>
    <t xml:space="preserve">PRESUPUESTO MODIFICADO    </t>
  </si>
  <si>
    <t xml:space="preserve">ASIGNADO MODIFICADO       </t>
  </si>
  <si>
    <t>CONTRATOS POR EJECUTAR</t>
  </si>
  <si>
    <t>EJECUCIÓN PRESUPUESTARIA MENSUAL</t>
  </si>
  <si>
    <t>EJECUCIÓN PRESUPUESTARIA</t>
  </si>
  <si>
    <t>SALDO A LA FECHA</t>
  </si>
  <si>
    <t>SALDO ANUAL</t>
  </si>
  <si>
    <t>SALDO POR ASIGNAR</t>
  </si>
  <si>
    <t>PAGADO ACUMULADO</t>
  </si>
  <si>
    <t>POR PAGAR A LA FECHA</t>
  </si>
  <si>
    <t xml:space="preserve"> %  EJECUCIÓN A LA FECHA </t>
  </si>
  <si>
    <t xml:space="preserve"> %  EJECUCIÓN ANUAL</t>
  </si>
  <si>
    <t>TOTAL</t>
  </si>
  <si>
    <t>FUNCIONAMIENTO</t>
  </si>
  <si>
    <t>0</t>
  </si>
  <si>
    <t>SERVICIOS PERSONALES</t>
  </si>
  <si>
    <t>000</t>
  </si>
  <si>
    <t>Sueldos</t>
  </si>
  <si>
    <t>001</t>
  </si>
  <si>
    <t>Personal Fijo</t>
  </si>
  <si>
    <t>003</t>
  </si>
  <si>
    <t>Personal Contingente</t>
  </si>
  <si>
    <t>010</t>
  </si>
  <si>
    <t>Sobresueldos</t>
  </si>
  <si>
    <t>013</t>
  </si>
  <si>
    <t>Por Jefatura</t>
  </si>
  <si>
    <t>030</t>
  </si>
  <si>
    <t>Gastos de Representación Fijos</t>
  </si>
  <si>
    <t>040</t>
  </si>
  <si>
    <t>Sobretiempo</t>
  </si>
  <si>
    <t>050</t>
  </si>
  <si>
    <t>XIII Mes</t>
  </si>
  <si>
    <t>070</t>
  </si>
  <si>
    <t>Contribuciones a la Seguridad Social</t>
  </si>
  <si>
    <t>071</t>
  </si>
  <si>
    <t>Cuota Patronal de Seguro Social</t>
  </si>
  <si>
    <t>072</t>
  </si>
  <si>
    <t>Cuota Patronal de Seguro Educativo</t>
  </si>
  <si>
    <t>073</t>
  </si>
  <si>
    <t>Cuota Patronal de Riesgo Profesional</t>
  </si>
  <si>
    <t>074</t>
  </si>
  <si>
    <t>Cuota Patronal Fondo Complementario</t>
  </si>
  <si>
    <t>080</t>
  </si>
  <si>
    <t>Otros Servicios Personales</t>
  </si>
  <si>
    <t>083</t>
  </si>
  <si>
    <t>Personal Especial</t>
  </si>
  <si>
    <t>090</t>
  </si>
  <si>
    <t>Créditos Reconocidos por Servicios Personales</t>
  </si>
  <si>
    <t>091</t>
  </si>
  <si>
    <t>094</t>
  </si>
  <si>
    <t>096</t>
  </si>
  <si>
    <t>099</t>
  </si>
  <si>
    <t xml:space="preserve">SERVICIOS NO PERSONALES    </t>
  </si>
  <si>
    <t>Alquileres</t>
  </si>
  <si>
    <t>De Edificios y Locales</t>
  </si>
  <si>
    <t>De Equipo Electrónico</t>
  </si>
  <si>
    <t xml:space="preserve">De Equipo de Oficina </t>
  </si>
  <si>
    <t>De Equipo de Transporte</t>
  </si>
  <si>
    <t>Otros Alquileres</t>
  </si>
  <si>
    <t>Servicios Básicos</t>
  </si>
  <si>
    <t>Agua</t>
  </si>
  <si>
    <t>Aseo</t>
  </si>
  <si>
    <t>Correo</t>
  </si>
  <si>
    <t>Energía Eléctrica</t>
  </si>
  <si>
    <t>Telecomunicaciones</t>
  </si>
  <si>
    <t>Servicios de Transmisión de Datos</t>
  </si>
  <si>
    <t>Servicio de Telefonía Celular</t>
  </si>
  <si>
    <t>Impresión, Encuadernación y Otros</t>
  </si>
  <si>
    <t>Información y Publicidad</t>
  </si>
  <si>
    <t>Anuncios y Avisos</t>
  </si>
  <si>
    <t>Promoción y Publicidad</t>
  </si>
  <si>
    <t>Viáticos</t>
  </si>
  <si>
    <t>Dentro del País</t>
  </si>
  <si>
    <t>En el Exterior</t>
  </si>
  <si>
    <t>A Otras Personas</t>
  </si>
  <si>
    <t>Transporte de Personas y Bienes</t>
  </si>
  <si>
    <t>De o para el Exterior</t>
  </si>
  <si>
    <t>De Otras Personas</t>
  </si>
  <si>
    <t>Transporte de Bienes</t>
  </si>
  <si>
    <t>Servicios Comerciales y Financieros</t>
  </si>
  <si>
    <t>Comisiones y Gastos Bancarios</t>
  </si>
  <si>
    <t>Gastos Judiciales</t>
  </si>
  <si>
    <t>Gastos de Seguros</t>
  </si>
  <si>
    <t>Servicios Comerciales</t>
  </si>
  <si>
    <t>Otros Servicios Comerciales y Financieros</t>
  </si>
  <si>
    <t>Consultorías y Servicios Especiales</t>
  </si>
  <si>
    <t>Consultorías</t>
  </si>
  <si>
    <t>Servicios Especiales</t>
  </si>
  <si>
    <t>Mantenimiento y Reparación</t>
  </si>
  <si>
    <t>De Edificios</t>
  </si>
  <si>
    <t>De Maquinarias y Otros Equipos</t>
  </si>
  <si>
    <t>De Mobiliario y Equipo Oficina</t>
  </si>
  <si>
    <t>De Equipo de Computación</t>
  </si>
  <si>
    <t>Otros Mantenimiento y Reparaciones</t>
  </si>
  <si>
    <t>Créditos Rec. por  Servicios No Personales</t>
  </si>
  <si>
    <t>MATERIALES Y SUMINISTROS</t>
  </si>
  <si>
    <t>Alimentos y Bebidas</t>
  </si>
  <si>
    <t>Alimento para Consumo Humano</t>
  </si>
  <si>
    <t>Bebidas</t>
  </si>
  <si>
    <t>Textiles y Vestuario</t>
  </si>
  <si>
    <t>Acabado Textil</t>
  </si>
  <si>
    <t>Calzado</t>
  </si>
  <si>
    <t>Hilados y Telas</t>
  </si>
  <si>
    <t>Prendas de Vestir</t>
  </si>
  <si>
    <t>Otros Textiles y Vestuarios</t>
  </si>
  <si>
    <t>Combustibles y Lubricantes</t>
  </si>
  <si>
    <t>Diésel</t>
  </si>
  <si>
    <t>Gas</t>
  </si>
  <si>
    <t>Gasolina</t>
  </si>
  <si>
    <t>Lubricantes</t>
  </si>
  <si>
    <t>Productos de Papel y Cartón</t>
  </si>
  <si>
    <t>Impresos</t>
  </si>
  <si>
    <t>Papelería</t>
  </si>
  <si>
    <t>Otros Productos de Papel y Cartón</t>
  </si>
  <si>
    <t>Productos Químicos y Conexos</t>
  </si>
  <si>
    <t>Abonos y Fertilizantes</t>
  </si>
  <si>
    <t>Insecticidas, Fumigantes y Otros</t>
  </si>
  <si>
    <t>Pinturas, Colorantes y Tintes</t>
  </si>
  <si>
    <t>Productos Medicinales y Farmacéuticos</t>
  </si>
  <si>
    <t>Otros Productos Químicos</t>
  </si>
  <si>
    <t>Materiales para Construcción y Mantenimiento</t>
  </si>
  <si>
    <t>Cemento</t>
  </si>
  <si>
    <t>Madera</t>
  </si>
  <si>
    <t>Material de Fontanería</t>
  </si>
  <si>
    <t>Material Eléctrico</t>
  </si>
  <si>
    <t>Material Metálico</t>
  </si>
  <si>
    <t>Piedra y Arena</t>
  </si>
  <si>
    <t>Otros Materiales de Construcción</t>
  </si>
  <si>
    <t>Productos Varios</t>
  </si>
  <si>
    <t>Artículos o Productos  para Eventos Oficiales</t>
  </si>
  <si>
    <t>Herramientas e Instrumentos</t>
  </si>
  <si>
    <t>Material y Artículos de Seguridad Pública</t>
  </si>
  <si>
    <t>Materiales y Suministros de Computación</t>
  </si>
  <si>
    <t>Otros Productos Varios</t>
  </si>
  <si>
    <t>Útiles y Materiales Diversos</t>
  </si>
  <si>
    <t>Útiles de Cocina y Comedor</t>
  </si>
  <si>
    <t>Útiles de Aseo y Limpieza</t>
  </si>
  <si>
    <t>Útiles y Mat. Médicos, de Laboratorio y Farm.</t>
  </si>
  <si>
    <t>Útiles y Materiales de Oficina</t>
  </si>
  <si>
    <t>Instrumental Médico y Quirúrgico</t>
  </si>
  <si>
    <t>Otros Útiles y Materiales</t>
  </si>
  <si>
    <t>Repuestos</t>
  </si>
  <si>
    <t>MAQUINARIA, EQUIPO Y SEMOVIENTES</t>
  </si>
  <si>
    <t>Equipo Médico, de Laboratorio y Sanitario</t>
  </si>
  <si>
    <t>Equipo Médico y Odontológico</t>
  </si>
  <si>
    <t>Equipo de Laboratorios</t>
  </si>
  <si>
    <t>Equipo de Oficina</t>
  </si>
  <si>
    <t>Mobiliario de Oficina</t>
  </si>
  <si>
    <t>Maquinaria y Equipos Varios</t>
  </si>
  <si>
    <t>TRANSFERENCIAS CORRIENTES</t>
  </si>
  <si>
    <t>A Personas</t>
  </si>
  <si>
    <t>Indemnizaciones Especiales</t>
  </si>
  <si>
    <t>Bonificación por Antigüedad</t>
  </si>
  <si>
    <t>Prima de Antigüedad</t>
  </si>
  <si>
    <t>Becas de Estudio</t>
  </si>
  <si>
    <t>Becas Escolares</t>
  </si>
  <si>
    <t>Becas Universitarias</t>
  </si>
  <si>
    <t>Becas de Post-GradosS, Maestrías y Doctorados</t>
  </si>
  <si>
    <t>Capacitación y Estudio</t>
  </si>
  <si>
    <t>Otras Becas</t>
  </si>
  <si>
    <t>Al Exterior</t>
  </si>
  <si>
    <t>Cuotas a Organismos Centroamericanos</t>
  </si>
  <si>
    <t>Cuotas a Organismos Interamericanos</t>
  </si>
  <si>
    <t>Créditos Reconocidos por Transferencias</t>
  </si>
  <si>
    <t>ASIGNACIONES GLOBALES</t>
  </si>
  <si>
    <t>Imprevistos</t>
  </si>
  <si>
    <t xml:space="preserve"> </t>
  </si>
  <si>
    <t>INVERSIÓN</t>
  </si>
  <si>
    <t>SERVICIOS NO PERSONALES</t>
  </si>
  <si>
    <t>Viáticos Dentro del País</t>
  </si>
  <si>
    <t>Transporte Dentro del País</t>
  </si>
  <si>
    <t>Alimentos para Consumo Humanos</t>
  </si>
  <si>
    <t>MAQUINARIA Y EQUIPO</t>
  </si>
  <si>
    <t>Maquinaria y Equipo de Producción</t>
  </si>
  <si>
    <t>Maquinaria y Equipo de Comunicaciones</t>
  </si>
  <si>
    <t>Maquinaria y Equipo de Talleres y Almacenes</t>
  </si>
  <si>
    <t>Maquinaria y Equipo de Transporte</t>
  </si>
  <si>
    <t>Terrestre</t>
  </si>
  <si>
    <t>Equipo Educacional y Recreativo</t>
  </si>
  <si>
    <t>Equipo de Computación</t>
  </si>
  <si>
    <t>Obras y Construcciones</t>
  </si>
  <si>
    <t>Edificios de Administración</t>
  </si>
  <si>
    <t>Otras Edificaciones</t>
  </si>
  <si>
    <t>Adiestramiento y Estudio</t>
  </si>
  <si>
    <t>Otras becas</t>
  </si>
  <si>
    <t>FUENTE:  Dirección Nacional de Administración y Finanzas, Contraloría General de la República.</t>
  </si>
  <si>
    <t>Becas De Estudios</t>
  </si>
  <si>
    <t>Maquinaria y Equipo Agropecuario</t>
  </si>
  <si>
    <t>Servicio de Transmisión de datos</t>
  </si>
  <si>
    <t>081</t>
  </si>
  <si>
    <t>Gratificación o Aguinaldo</t>
  </si>
  <si>
    <t>De Equipo de Producción</t>
  </si>
  <si>
    <t>AL 30 DEJUNIO DE 2026</t>
  </si>
  <si>
    <t>Edificaciones</t>
  </si>
  <si>
    <r>
      <t xml:space="preserve">INSTITUCIÓN: </t>
    </r>
    <r>
      <rPr>
        <b/>
        <sz val="8"/>
        <rFont val="Univers"/>
        <family val="2"/>
      </rPr>
      <t>CONTRALORÍA GENERAL DE LA REPÚBLICA</t>
    </r>
  </si>
  <si>
    <r>
      <t xml:space="preserve">TIPO DE PRESUPUESTO: </t>
    </r>
    <r>
      <rPr>
        <b/>
        <sz val="8"/>
        <color rgb="FF000000"/>
        <rFont val="Univers"/>
        <family val="2"/>
      </rPr>
      <t>FUNCIONAMIENTO E INVERSIÓN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</si>
</sst>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;\-#,##0.00;&quot; &quot;"/>
    <numFmt numFmtId="165" formatCode="#,##0.00_ ;\-#,##0.00\ "/>
    <numFmt numFmtId="166" formatCode="#,##0.00;[Red]#,##0.00"/>
    <numFmt numFmtId="167" formatCode="#,##0;\-#,##0;&quot; &quot;"/>
    <numFmt numFmtId="168" formatCode="[$-80A]#,##0.00;\-#,##0.00"/>
  </numFmts>
  <fonts count="15" x14ac:knownFonts="1">
    <font>
      <sz val="10"/>
      <name val="Arial"/>
      <family val="2"/>
      <charset val="1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1"/>
    </font>
    <font>
      <b/>
      <sz val="8"/>
      <color rgb="FF000000"/>
      <name val="Univers"/>
      <family val="2"/>
    </font>
    <font>
      <b/>
      <sz val="8"/>
      <name val="Univers"/>
      <family val="2"/>
    </font>
    <font>
      <sz val="8"/>
      <color rgb="FF000000"/>
      <name val="Univers"/>
      <family val="2"/>
    </font>
    <font>
      <sz val="8"/>
      <name val="Univers"/>
      <family val="2"/>
    </font>
    <font>
      <sz val="10"/>
      <name val="Arial"/>
      <family val="2"/>
    </font>
    <font>
      <b/>
      <sz val="8"/>
      <color theme="1"/>
      <name val="Univers"/>
      <family val="2"/>
    </font>
    <font>
      <sz val="8"/>
      <color rgb="FFFF0000"/>
      <name val="Univers"/>
      <family val="2"/>
    </font>
    <font>
      <sz val="8"/>
      <color theme="1"/>
      <name val="Univers"/>
      <family val="2"/>
    </font>
    <font>
      <sz val="12"/>
      <name val="Arial"/>
      <family val="2"/>
      <charset val="1"/>
    </font>
    <font>
      <b/>
      <sz val="7"/>
      <color theme="0"/>
      <name val="Univers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7">
    <xf numFmtId="0" fontId="0" fillId="0" borderId="0"/>
    <xf numFmtId="4" fontId="4" fillId="0" borderId="0"/>
    <xf numFmtId="0" fontId="3" fillId="0" borderId="0"/>
    <xf numFmtId="0" fontId="9" fillId="0" borderId="0"/>
    <xf numFmtId="168" fontId="13" fillId="0" borderId="0"/>
    <xf numFmtId="0" fontId="2" fillId="0" borderId="0"/>
    <xf numFmtId="0" fontId="1" fillId="0" borderId="0"/>
  </cellStyleXfs>
  <cellXfs count="116">
    <xf numFmtId="0" fontId="0" fillId="0" borderId="0" xfId="0"/>
    <xf numFmtId="4" fontId="5" fillId="0" borderId="10" xfId="1" applyFont="1" applyBorder="1" applyAlignment="1">
      <alignment horizontal="center"/>
    </xf>
    <xf numFmtId="4" fontId="6" fillId="0" borderId="4" xfId="1" applyFont="1" applyBorder="1" applyAlignment="1">
      <alignment horizontal="left" vertical="center"/>
    </xf>
    <xf numFmtId="4" fontId="6" fillId="0" borderId="4" xfId="1" applyFont="1" applyBorder="1" applyAlignment="1">
      <alignment vertical="top"/>
    </xf>
    <xf numFmtId="4" fontId="6" fillId="0" borderId="4" xfId="1" applyFont="1" applyBorder="1" applyAlignment="1">
      <alignment horizontal="right" vertical="top"/>
    </xf>
    <xf numFmtId="4" fontId="5" fillId="3" borderId="10" xfId="1" applyFont="1" applyFill="1" applyBorder="1" applyAlignment="1">
      <alignment horizontal="center"/>
    </xf>
    <xf numFmtId="4" fontId="6" fillId="3" borderId="7" xfId="1" applyFont="1" applyFill="1" applyBorder="1" applyAlignment="1">
      <alignment horizontal="left" vertical="center"/>
    </xf>
    <xf numFmtId="4" fontId="6" fillId="3" borderId="4" xfId="1" applyFont="1" applyFill="1" applyBorder="1" applyAlignment="1">
      <alignment vertical="top"/>
    </xf>
    <xf numFmtId="4" fontId="6" fillId="3" borderId="4" xfId="1" applyFont="1" applyFill="1" applyBorder="1" applyAlignment="1">
      <alignment horizontal="right" vertical="top"/>
    </xf>
    <xf numFmtId="4" fontId="5" fillId="0" borderId="10" xfId="1" applyFont="1" applyBorder="1" applyAlignment="1">
      <alignment horizontal="center" vertical="center"/>
    </xf>
    <xf numFmtId="4" fontId="6" fillId="0" borderId="4" xfId="1" applyFont="1" applyBorder="1" applyAlignment="1">
      <alignment horizontal="left"/>
    </xf>
    <xf numFmtId="49" fontId="7" fillId="0" borderId="9" xfId="1" applyNumberFormat="1" applyFont="1" applyBorder="1" applyAlignment="1">
      <alignment horizontal="center" vertical="center"/>
    </xf>
    <xf numFmtId="4" fontId="8" fillId="0" borderId="7" xfId="1" applyFont="1" applyBorder="1" applyAlignment="1">
      <alignment horizontal="left"/>
    </xf>
    <xf numFmtId="4" fontId="8" fillId="0" borderId="4" xfId="0" applyNumberFormat="1" applyFont="1" applyBorder="1" applyAlignment="1">
      <alignment vertical="top"/>
    </xf>
    <xf numFmtId="4" fontId="8" fillId="0" borderId="4" xfId="1" applyFont="1" applyBorder="1" applyAlignment="1">
      <alignment vertical="top"/>
    </xf>
    <xf numFmtId="164" fontId="8" fillId="4" borderId="4" xfId="2" applyNumberFormat="1" applyFont="1" applyFill="1" applyBorder="1" applyAlignment="1">
      <alignment vertical="top"/>
    </xf>
    <xf numFmtId="164" fontId="8" fillId="4" borderId="4" xfId="3" applyNumberFormat="1" applyFont="1" applyFill="1" applyBorder="1" applyAlignment="1">
      <alignment vertical="top"/>
    </xf>
    <xf numFmtId="4" fontId="8" fillId="0" borderId="4" xfId="1" applyFont="1" applyBorder="1" applyAlignment="1">
      <alignment horizontal="right" vertical="top"/>
    </xf>
    <xf numFmtId="4" fontId="8" fillId="0" borderId="9" xfId="1" applyFont="1" applyBorder="1" applyAlignment="1">
      <alignment horizontal="center" vertical="center"/>
    </xf>
    <xf numFmtId="4" fontId="8" fillId="0" borderId="4" xfId="1" applyFont="1" applyBorder="1" applyAlignment="1">
      <alignment horizontal="left"/>
    </xf>
    <xf numFmtId="49" fontId="5" fillId="0" borderId="9" xfId="1" applyNumberFormat="1" applyFont="1" applyBorder="1" applyAlignment="1">
      <alignment horizontal="center" vertical="center"/>
    </xf>
    <xf numFmtId="4" fontId="5" fillId="0" borderId="9" xfId="1" applyFont="1" applyBorder="1" applyAlignment="1">
      <alignment horizontal="center" vertical="center"/>
    </xf>
    <xf numFmtId="4" fontId="6" fillId="0" borderId="4" xfId="0" applyNumberFormat="1" applyFont="1" applyBorder="1" applyAlignment="1">
      <alignment vertical="top"/>
    </xf>
    <xf numFmtId="164" fontId="6" fillId="4" borderId="4" xfId="2" applyNumberFormat="1" applyFont="1" applyFill="1" applyBorder="1" applyAlignment="1">
      <alignment vertical="top"/>
    </xf>
    <xf numFmtId="164" fontId="6" fillId="4" borderId="4" xfId="3" applyNumberFormat="1" applyFont="1" applyFill="1" applyBorder="1" applyAlignment="1">
      <alignment vertical="top"/>
    </xf>
    <xf numFmtId="4" fontId="7" fillId="0" borderId="10" xfId="1" applyFont="1" applyBorder="1" applyAlignment="1">
      <alignment horizontal="center" vertical="center"/>
    </xf>
    <xf numFmtId="4" fontId="8" fillId="0" borderId="10" xfId="1" applyFont="1" applyBorder="1" applyAlignment="1">
      <alignment horizontal="center" vertical="center"/>
    </xf>
    <xf numFmtId="49" fontId="5" fillId="0" borderId="10" xfId="1" applyNumberFormat="1" applyFont="1" applyBorder="1" applyAlignment="1">
      <alignment horizontal="center" vertical="center"/>
    </xf>
    <xf numFmtId="4" fontId="6" fillId="0" borderId="7" xfId="1" applyFont="1" applyBorder="1" applyAlignment="1">
      <alignment horizontal="left" vertical="top"/>
    </xf>
    <xf numFmtId="49" fontId="7" fillId="0" borderId="10" xfId="1" applyNumberFormat="1" applyFont="1" applyBorder="1" applyAlignment="1">
      <alignment horizontal="center" vertical="center"/>
    </xf>
    <xf numFmtId="4" fontId="8" fillId="0" borderId="7" xfId="1" applyFont="1" applyBorder="1" applyAlignment="1">
      <alignment horizontal="left" vertical="top"/>
    </xf>
    <xf numFmtId="4" fontId="6" fillId="0" borderId="7" xfId="1" applyFont="1" applyBorder="1" applyAlignment="1">
      <alignment horizontal="left"/>
    </xf>
    <xf numFmtId="165" fontId="8" fillId="4" borderId="4" xfId="2" applyNumberFormat="1" applyFont="1" applyFill="1" applyBorder="1" applyAlignment="1">
      <alignment vertical="top"/>
    </xf>
    <xf numFmtId="1" fontId="5" fillId="0" borderId="9" xfId="1" applyNumberFormat="1" applyFont="1" applyBorder="1" applyAlignment="1">
      <alignment horizontal="center" vertical="center"/>
    </xf>
    <xf numFmtId="4" fontId="8" fillId="0" borderId="0" xfId="1" applyFont="1"/>
    <xf numFmtId="1" fontId="7" fillId="0" borderId="10" xfId="1" applyNumberFormat="1" applyFont="1" applyBorder="1" applyAlignment="1">
      <alignment horizontal="center" vertical="center"/>
    </xf>
    <xf numFmtId="0" fontId="7" fillId="0" borderId="9" xfId="1" applyNumberFormat="1" applyFont="1" applyBorder="1" applyAlignment="1">
      <alignment horizontal="center" vertical="center"/>
    </xf>
    <xf numFmtId="4" fontId="6" fillId="0" borderId="0" xfId="1" applyFont="1"/>
    <xf numFmtId="4" fontId="8" fillId="0" borderId="0" xfId="1" applyFont="1" applyAlignment="1">
      <alignment horizontal="right" vertical="top"/>
    </xf>
    <xf numFmtId="4" fontId="6" fillId="0" borderId="0" xfId="1" applyFont="1" applyAlignment="1">
      <alignment horizontal="right" vertical="top"/>
    </xf>
    <xf numFmtId="1" fontId="8" fillId="0" borderId="10" xfId="1" applyNumberFormat="1" applyFont="1" applyBorder="1" applyAlignment="1">
      <alignment horizontal="center" vertical="center"/>
    </xf>
    <xf numFmtId="1" fontId="5" fillId="0" borderId="10" xfId="1" applyNumberFormat="1" applyFont="1" applyBorder="1" applyAlignment="1">
      <alignment horizontal="center" vertical="center"/>
    </xf>
    <xf numFmtId="1" fontId="7" fillId="0" borderId="9" xfId="1" applyNumberFormat="1" applyFont="1" applyBorder="1" applyAlignment="1">
      <alignment horizontal="center" vertical="center"/>
    </xf>
    <xf numFmtId="4" fontId="8" fillId="0" borderId="13" xfId="1" applyFont="1" applyBorder="1" applyAlignment="1">
      <alignment vertical="top"/>
    </xf>
    <xf numFmtId="165" fontId="8" fillId="4" borderId="4" xfId="3" applyNumberFormat="1" applyFont="1" applyFill="1" applyBorder="1" applyAlignment="1">
      <alignment horizontal="right" vertical="top"/>
    </xf>
    <xf numFmtId="166" fontId="8" fillId="0" borderId="4" xfId="0" applyNumberFormat="1" applyFont="1" applyBorder="1" applyAlignment="1">
      <alignment vertical="top"/>
    </xf>
    <xf numFmtId="3" fontId="8" fillId="0" borderId="0" xfId="1" applyNumberFormat="1" applyFont="1"/>
    <xf numFmtId="166" fontId="6" fillId="0" borderId="4" xfId="1" applyNumberFormat="1" applyFont="1" applyBorder="1" applyAlignment="1">
      <alignment vertical="top"/>
    </xf>
    <xf numFmtId="165" fontId="8" fillId="4" borderId="4" xfId="3" applyNumberFormat="1" applyFont="1" applyFill="1" applyBorder="1" applyAlignment="1">
      <alignment vertical="top"/>
    </xf>
    <xf numFmtId="166" fontId="6" fillId="0" borderId="10" xfId="1" applyNumberFormat="1" applyFont="1" applyBorder="1" applyAlignment="1">
      <alignment vertical="top"/>
    </xf>
    <xf numFmtId="4" fontId="6" fillId="0" borderId="4" xfId="1" applyFont="1" applyBorder="1" applyAlignment="1">
      <alignment horizontal="left" vertical="top"/>
    </xf>
    <xf numFmtId="166" fontId="6" fillId="0" borderId="4" xfId="0" applyNumberFormat="1" applyFont="1" applyBorder="1" applyAlignment="1">
      <alignment vertical="top"/>
    </xf>
    <xf numFmtId="1" fontId="5" fillId="0" borderId="9" xfId="1" applyNumberFormat="1" applyFont="1" applyBorder="1" applyAlignment="1">
      <alignment horizontal="center" vertical="top"/>
    </xf>
    <xf numFmtId="166" fontId="6" fillId="0" borderId="4" xfId="1" applyNumberFormat="1" applyFont="1" applyBorder="1" applyAlignment="1">
      <alignment horizontal="right" vertical="top"/>
    </xf>
    <xf numFmtId="166" fontId="8" fillId="0" borderId="4" xfId="1" applyNumberFormat="1" applyFont="1" applyBorder="1" applyAlignment="1">
      <alignment vertical="top"/>
    </xf>
    <xf numFmtId="166" fontId="8" fillId="0" borderId="4" xfId="1" applyNumberFormat="1" applyFont="1" applyBorder="1" applyAlignment="1">
      <alignment horizontal="right" vertical="top"/>
    </xf>
    <xf numFmtId="165" fontId="6" fillId="4" borderId="4" xfId="3" applyNumberFormat="1" applyFont="1" applyFill="1" applyBorder="1" applyAlignment="1">
      <alignment vertical="top"/>
    </xf>
    <xf numFmtId="3" fontId="5" fillId="0" borderId="9" xfId="1" applyNumberFormat="1" applyFont="1" applyBorder="1" applyAlignment="1">
      <alignment horizontal="center" vertical="center"/>
    </xf>
    <xf numFmtId="4" fontId="10" fillId="0" borderId="4" xfId="1" applyFont="1" applyBorder="1" applyAlignment="1">
      <alignment vertical="top"/>
    </xf>
    <xf numFmtId="3" fontId="7" fillId="0" borderId="10" xfId="1" applyNumberFormat="1" applyFont="1" applyBorder="1" applyAlignment="1">
      <alignment horizontal="center" vertical="center"/>
    </xf>
    <xf numFmtId="3" fontId="5" fillId="0" borderId="10" xfId="1" applyNumberFormat="1" applyFont="1" applyBorder="1" applyAlignment="1">
      <alignment horizontal="center" vertical="center"/>
    </xf>
    <xf numFmtId="3" fontId="7" fillId="0" borderId="9" xfId="1" applyNumberFormat="1" applyFont="1" applyBorder="1" applyAlignment="1">
      <alignment horizontal="center" vertical="center"/>
    </xf>
    <xf numFmtId="4" fontId="11" fillId="0" borderId="4" xfId="1" applyFont="1" applyBorder="1" applyAlignment="1">
      <alignment vertical="top"/>
    </xf>
    <xf numFmtId="164" fontId="12" fillId="0" borderId="4" xfId="0" applyNumberFormat="1" applyFont="1" applyBorder="1" applyAlignment="1">
      <alignment vertical="top"/>
    </xf>
    <xf numFmtId="167" fontId="12" fillId="0" borderId="4" xfId="0" applyNumberFormat="1" applyFont="1" applyBorder="1" applyAlignment="1">
      <alignment vertical="top"/>
    </xf>
    <xf numFmtId="3" fontId="5" fillId="3" borderId="9" xfId="1" applyNumberFormat="1" applyFont="1" applyFill="1" applyBorder="1" applyAlignment="1">
      <alignment horizontal="center" vertical="center"/>
    </xf>
    <xf numFmtId="4" fontId="5" fillId="3" borderId="7" xfId="1" applyFont="1" applyFill="1" applyBorder="1" applyAlignment="1">
      <alignment horizontal="center"/>
    </xf>
    <xf numFmtId="4" fontId="6" fillId="0" borderId="7" xfId="1" applyFont="1" applyBorder="1" applyAlignment="1">
      <alignment horizontal="left" vertical="center"/>
    </xf>
    <xf numFmtId="4" fontId="8" fillId="0" borderId="7" xfId="1" applyFont="1" applyBorder="1" applyAlignment="1">
      <alignment horizontal="left" vertical="center"/>
    </xf>
    <xf numFmtId="4" fontId="7" fillId="0" borderId="4" xfId="1" applyFont="1" applyBorder="1" applyAlignment="1">
      <alignment horizontal="left"/>
    </xf>
    <xf numFmtId="4" fontId="5" fillId="0" borderId="7" xfId="1" applyFont="1" applyBorder="1" applyAlignment="1">
      <alignment horizontal="left"/>
    </xf>
    <xf numFmtId="4" fontId="7" fillId="0" borderId="7" xfId="1" applyFont="1" applyBorder="1" applyAlignment="1">
      <alignment horizontal="left"/>
    </xf>
    <xf numFmtId="4" fontId="5" fillId="0" borderId="7" xfId="1" applyFont="1" applyBorder="1" applyAlignment="1">
      <alignment horizontal="left" vertical="center"/>
    </xf>
    <xf numFmtId="4" fontId="7" fillId="0" borderId="7" xfId="1" applyFont="1" applyBorder="1" applyAlignment="1">
      <alignment horizontal="left" vertical="center"/>
    </xf>
    <xf numFmtId="4" fontId="5" fillId="0" borderId="4" xfId="1" applyFont="1" applyBorder="1" applyAlignment="1">
      <alignment horizontal="left"/>
    </xf>
    <xf numFmtId="3" fontId="6" fillId="0" borderId="0" xfId="1" applyNumberFormat="1" applyFont="1"/>
    <xf numFmtId="168" fontId="6" fillId="0" borderId="16" xfId="4" applyFont="1" applyBorder="1" applyAlignment="1" applyProtection="1">
      <alignment horizontal="left"/>
      <protection locked="0"/>
    </xf>
    <xf numFmtId="1" fontId="7" fillId="0" borderId="9" xfId="1" applyNumberFormat="1" applyFont="1" applyBorder="1" applyAlignment="1">
      <alignment horizontal="center" vertical="top"/>
    </xf>
    <xf numFmtId="0" fontId="8" fillId="0" borderId="0" xfId="0" applyFont="1"/>
    <xf numFmtId="4" fontId="8" fillId="0" borderId="0" xfId="1" applyFont="1" applyAlignment="1">
      <alignment horizontal="center"/>
    </xf>
    <xf numFmtId="4" fontId="6" fillId="0" borderId="0" xfId="1" applyFont="1" applyAlignment="1">
      <alignment horizontal="center" vertical="center"/>
    </xf>
    <xf numFmtId="4" fontId="7" fillId="0" borderId="0" xfId="1" applyFont="1"/>
    <xf numFmtId="3" fontId="11" fillId="0" borderId="0" xfId="1" applyNumberFormat="1" applyFont="1" applyAlignment="1">
      <alignment horizontal="center"/>
    </xf>
    <xf numFmtId="4" fontId="11" fillId="0" borderId="0" xfId="1" applyFont="1" applyAlignment="1">
      <alignment horizontal="center"/>
    </xf>
    <xf numFmtId="4" fontId="8" fillId="0" borderId="0" xfId="1" applyFont="1" applyAlignment="1">
      <alignment horizontal="center" vertical="center"/>
    </xf>
    <xf numFmtId="164" fontId="12" fillId="4" borderId="4" xfId="0" applyNumberFormat="1" applyFont="1" applyFill="1" applyBorder="1" applyAlignment="1">
      <alignment vertical="top"/>
    </xf>
    <xf numFmtId="165" fontId="12" fillId="4" borderId="4" xfId="0" applyNumberFormat="1" applyFont="1" applyFill="1" applyBorder="1" applyAlignment="1">
      <alignment vertical="top"/>
    </xf>
    <xf numFmtId="164" fontId="12" fillId="4" borderId="11" xfId="0" applyNumberFormat="1" applyFont="1" applyFill="1" applyBorder="1" applyAlignment="1">
      <alignment vertical="top"/>
    </xf>
    <xf numFmtId="164" fontId="12" fillId="4" borderId="7" xfId="0" applyNumberFormat="1" applyFont="1" applyFill="1" applyBorder="1" applyAlignment="1">
      <alignment vertical="top"/>
    </xf>
    <xf numFmtId="164" fontId="12" fillId="4" borderId="12" xfId="0" applyNumberFormat="1" applyFont="1" applyFill="1" applyBorder="1" applyAlignment="1">
      <alignment vertical="top"/>
    </xf>
    <xf numFmtId="164" fontId="12" fillId="4" borderId="14" xfId="0" applyNumberFormat="1" applyFont="1" applyFill="1" applyBorder="1" applyAlignment="1">
      <alignment vertical="top"/>
    </xf>
    <xf numFmtId="164" fontId="10" fillId="4" borderId="4" xfId="0" applyNumberFormat="1" applyFont="1" applyFill="1" applyBorder="1" applyAlignment="1">
      <alignment vertical="top"/>
    </xf>
    <xf numFmtId="0" fontId="6" fillId="0" borderId="0" xfId="0" applyFont="1"/>
    <xf numFmtId="4" fontId="8" fillId="0" borderId="4" xfId="1" applyFont="1" applyBorder="1"/>
    <xf numFmtId="4" fontId="8" fillId="0" borderId="4" xfId="1" applyFont="1" applyBorder="1" applyAlignment="1">
      <alignment horizontal="center" vertical="center"/>
    </xf>
    <xf numFmtId="4" fontId="8" fillId="0" borderId="7" xfId="1" applyFont="1" applyBorder="1"/>
    <xf numFmtId="4" fontId="8" fillId="0" borderId="7" xfId="1" applyFont="1" applyBorder="1" applyAlignment="1">
      <alignment horizontal="center" vertical="center"/>
    </xf>
    <xf numFmtId="3" fontId="7" fillId="0" borderId="5" xfId="1" applyNumberFormat="1" applyFont="1" applyBorder="1" applyAlignment="1">
      <alignment horizontal="center" vertical="center"/>
    </xf>
    <xf numFmtId="4" fontId="8" fillId="0" borderId="15" xfId="1" applyFont="1" applyBorder="1" applyAlignment="1">
      <alignment horizontal="left"/>
    </xf>
    <xf numFmtId="4" fontId="8" fillId="0" borderId="15" xfId="1" applyFont="1" applyBorder="1"/>
    <xf numFmtId="4" fontId="8" fillId="0" borderId="15" xfId="1" applyFont="1" applyBorder="1" applyAlignment="1">
      <alignment horizontal="center" vertical="center"/>
    </xf>
    <xf numFmtId="168" fontId="6" fillId="0" borderId="0" xfId="4" applyFont="1" applyAlignment="1" applyProtection="1">
      <alignment horizontal="left"/>
      <protection locked="0"/>
    </xf>
    <xf numFmtId="4" fontId="14" fillId="2" borderId="5" xfId="1" applyFont="1" applyFill="1" applyBorder="1" applyAlignment="1">
      <alignment horizontal="center" vertical="center" wrapText="1"/>
    </xf>
    <xf numFmtId="4" fontId="14" fillId="2" borderId="9" xfId="1" applyFont="1" applyFill="1" applyBorder="1" applyAlignment="1">
      <alignment horizontal="center" vertical="center" wrapText="1"/>
    </xf>
    <xf numFmtId="4" fontId="14" fillId="2" borderId="2" xfId="1" applyFont="1" applyFill="1" applyBorder="1" applyAlignment="1">
      <alignment horizontal="center" vertical="center" wrapText="1"/>
    </xf>
    <xf numFmtId="4" fontId="14" fillId="2" borderId="7" xfId="1" applyFont="1" applyFill="1" applyBorder="1" applyAlignment="1">
      <alignment horizontal="center" vertical="center" wrapText="1"/>
    </xf>
    <xf numFmtId="4" fontId="6" fillId="0" borderId="0" xfId="1" applyFont="1" applyAlignment="1">
      <alignment horizontal="center" wrapText="1"/>
    </xf>
    <xf numFmtId="4" fontId="6" fillId="0" borderId="0" xfId="1" applyFont="1" applyAlignment="1">
      <alignment horizontal="center"/>
    </xf>
    <xf numFmtId="4" fontId="8" fillId="0" borderId="0" xfId="1" applyFont="1" applyAlignment="1">
      <alignment horizontal="left"/>
    </xf>
    <xf numFmtId="4" fontId="14" fillId="2" borderId="1" xfId="1" applyFont="1" applyFill="1" applyBorder="1" applyAlignment="1">
      <alignment horizontal="center" vertical="center" wrapText="1"/>
    </xf>
    <xf numFmtId="4" fontId="14" fillId="2" borderId="6" xfId="1" applyFont="1" applyFill="1" applyBorder="1" applyAlignment="1">
      <alignment horizontal="center" vertical="center" wrapText="1"/>
    </xf>
    <xf numFmtId="4" fontId="14" fillId="2" borderId="2" xfId="1" applyFont="1" applyFill="1" applyBorder="1" applyAlignment="1">
      <alignment horizontal="center" vertical="center"/>
    </xf>
    <xf numFmtId="4" fontId="14" fillId="2" borderId="7" xfId="1" applyFont="1" applyFill="1" applyBorder="1" applyAlignment="1">
      <alignment horizontal="center" vertical="center"/>
    </xf>
    <xf numFmtId="4" fontId="14" fillId="2" borderId="3" xfId="1" applyFont="1" applyFill="1" applyBorder="1" applyAlignment="1">
      <alignment horizontal="center" vertical="center" wrapText="1"/>
    </xf>
    <xf numFmtId="4" fontId="14" fillId="2" borderId="8" xfId="1" applyFont="1" applyFill="1" applyBorder="1" applyAlignment="1">
      <alignment horizontal="center" vertical="center" wrapText="1"/>
    </xf>
    <xf numFmtId="4" fontId="14" fillId="2" borderId="4" xfId="1" applyFont="1" applyFill="1" applyBorder="1" applyAlignment="1">
      <alignment horizontal="center" vertical="center" wrapText="1"/>
    </xf>
  </cellXfs>
  <cellStyles count="7">
    <cellStyle name="Excel Built-in Normal" xfId="1" xr:uid="{55398692-9CE7-4E53-BBF8-BF57160D6A69}"/>
    <cellStyle name="Normal" xfId="0" builtinId="0"/>
    <cellStyle name="Normal 2" xfId="5" xr:uid="{646113FA-B4CC-457C-BC4A-5C3D88EB8661}"/>
    <cellStyle name="Normal 2 4" xfId="2" xr:uid="{67E1445B-3D39-4F0B-9283-EBFD9E4FE6CD}"/>
    <cellStyle name="Normal 3" xfId="3" xr:uid="{186C49E8-565A-4169-9FCE-102779CDCEB0}"/>
    <cellStyle name="Normal 4" xfId="6" xr:uid="{5BADCD39-2844-4302-9CFD-D79BAC298CA1}"/>
    <cellStyle name="Normal_EJEPRE09" xfId="4" xr:uid="{6D636DB0-FF03-40B3-A975-F7DF10923EE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228600</xdr:colOff>
      <xdr:row>0</xdr:row>
      <xdr:rowOff>34637</xdr:rowOff>
    </xdr:from>
    <xdr:to>
      <xdr:col>5</xdr:col>
      <xdr:colOff>19368</xdr:colOff>
      <xdr:row>3</xdr:row>
      <xdr:rowOff>17878</xdr:rowOff>
    </xdr:to>
    <xdr:pic>
      <xdr:nvPicPr>
        <xdr:cNvPr id="2" name="Imagen 1" descr="C:\Users\AIDMORENO\AppData\Local\Microsoft\Windows\INetCache\Content.Outlook\YQYDXURY\Logo CGR 2021 mod final.png">
          <a:extLst>
            <a:ext uri="{FF2B5EF4-FFF2-40B4-BE49-F238E27FC236}">
              <a16:creationId xmlns:a16="http://schemas.microsoft.com/office/drawing/2014/main" id="{B5CBE36D-1415-4E53-9FC0-BE6FE7DCC4A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0" y="34637"/>
          <a:ext cx="581466" cy="48616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8D0C23-2207-4651-80C2-F0CE4DF63EB5}">
  <dimension ref="A1:AMQ210"/>
  <sheetViews>
    <sheetView showGridLines="0" tabSelected="1" topLeftCell="B1" zoomScale="124" zoomScaleNormal="124" zoomScaleSheetLayoutView="120" workbookViewId="0">
      <pane xSplit="4" ySplit="8" topLeftCell="F183" activePane="bottomRight" state="frozen"/>
      <selection activeCell="B1" sqref="B1"/>
      <selection pane="topRight" activeCell="F1" sqref="F1"/>
      <selection pane="bottomLeft" activeCell="B9" sqref="B9"/>
      <selection pane="bottomRight" activeCell="V177" sqref="V177"/>
    </sheetView>
  </sheetViews>
  <sheetFormatPr baseColWidth="10" defaultColWidth="24.140625" defaultRowHeight="11.25" x14ac:dyDescent="0.2"/>
  <cols>
    <col min="1" max="1" width="1.42578125" style="46" hidden="1" customWidth="1"/>
    <col min="2" max="2" width="6.140625" style="46" customWidth="1"/>
    <col min="3" max="3" width="41.85546875" style="46" customWidth="1"/>
    <col min="4" max="5" width="12" style="46" customWidth="1"/>
    <col min="6" max="6" width="10.7109375" style="46" customWidth="1"/>
    <col min="7" max="7" width="10.28515625" style="46" customWidth="1"/>
    <col min="8" max="8" width="12.85546875" style="46" customWidth="1"/>
    <col min="9" max="9" width="13" style="46" customWidth="1"/>
    <col min="10" max="10" width="11.7109375" style="46" customWidth="1"/>
    <col min="11" max="11" width="12.5703125" style="46" customWidth="1"/>
    <col min="12" max="12" width="13.42578125" style="46" customWidth="1"/>
    <col min="13" max="13" width="13.7109375" style="46" customWidth="1"/>
    <col min="14" max="14" width="12.42578125" style="46" customWidth="1"/>
    <col min="15" max="15" width="12.140625" style="46" customWidth="1"/>
    <col min="16" max="16" width="12.42578125" style="46" customWidth="1"/>
    <col min="17" max="17" width="13.140625" style="46" customWidth="1"/>
    <col min="18" max="18" width="11.85546875" style="46" customWidth="1"/>
    <col min="19" max="19" width="11" style="34" customWidth="1"/>
    <col min="20" max="20" width="10.85546875" style="84" customWidth="1"/>
    <col min="21" max="21" width="24.140625" style="46"/>
    <col min="22" max="22" width="14.5703125" style="46" bestFit="1" customWidth="1"/>
    <col min="23" max="23" width="7.85546875" style="46" bestFit="1" customWidth="1"/>
    <col min="24" max="24" width="12.85546875" style="46" customWidth="1"/>
    <col min="25" max="25" width="6.5703125" style="46" bestFit="1" customWidth="1"/>
    <col min="26" max="26" width="7" style="46" bestFit="1" customWidth="1"/>
    <col min="27" max="1031" width="24.140625" style="46"/>
    <col min="1032" max="16384" width="24.140625" style="78"/>
  </cols>
  <sheetData>
    <row r="1" spans="2:22" ht="13.5" customHeight="1" x14ac:dyDescent="0.2">
      <c r="B1" s="106" t="s">
        <v>0</v>
      </c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  <c r="R1" s="106"/>
      <c r="S1" s="106"/>
      <c r="T1" s="106"/>
    </row>
    <row r="2" spans="2:22" ht="13.5" customHeight="1" x14ac:dyDescent="0.2">
      <c r="B2" s="106" t="s">
        <v>201</v>
      </c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6"/>
      <c r="R2" s="106"/>
      <c r="S2" s="106"/>
      <c r="T2" s="106"/>
    </row>
    <row r="3" spans="2:22" ht="13.5" customHeight="1" x14ac:dyDescent="0.2">
      <c r="B3" s="107" t="s">
        <v>1</v>
      </c>
      <c r="C3" s="107"/>
      <c r="D3" s="107"/>
      <c r="E3" s="107"/>
      <c r="F3" s="107"/>
      <c r="G3" s="107"/>
      <c r="H3" s="107"/>
      <c r="I3" s="107"/>
      <c r="J3" s="107"/>
      <c r="K3" s="107"/>
      <c r="L3" s="107"/>
      <c r="M3" s="107"/>
      <c r="N3" s="107"/>
      <c r="O3" s="107"/>
      <c r="P3" s="107"/>
      <c r="Q3" s="107"/>
      <c r="R3" s="107"/>
      <c r="S3" s="107"/>
      <c r="T3" s="107"/>
    </row>
    <row r="4" spans="2:22" ht="13.5" customHeight="1" x14ac:dyDescent="0.2">
      <c r="B4" s="108" t="s">
        <v>203</v>
      </c>
      <c r="C4" s="108"/>
      <c r="D4" s="108"/>
      <c r="E4" s="108"/>
      <c r="F4" s="108"/>
      <c r="G4" s="108"/>
      <c r="H4" s="108"/>
      <c r="I4" s="108"/>
      <c r="J4" s="108"/>
      <c r="K4" s="79"/>
      <c r="L4" s="79"/>
      <c r="M4" s="79"/>
      <c r="O4" s="79"/>
      <c r="P4" s="79"/>
      <c r="Q4" s="79"/>
      <c r="R4" s="75"/>
      <c r="S4" s="37"/>
      <c r="T4" s="80"/>
    </row>
    <row r="5" spans="2:22" ht="13.5" customHeight="1" x14ac:dyDescent="0.2">
      <c r="B5" s="81" t="s">
        <v>204</v>
      </c>
      <c r="C5" s="34"/>
      <c r="D5" s="79"/>
      <c r="E5" s="79"/>
      <c r="F5" s="79"/>
      <c r="G5" s="82"/>
      <c r="H5" s="82"/>
      <c r="I5" s="82"/>
      <c r="J5" s="82"/>
      <c r="K5" s="82"/>
      <c r="L5" s="82"/>
      <c r="M5" s="82"/>
      <c r="N5" s="83"/>
      <c r="O5" s="83"/>
      <c r="P5" s="82"/>
      <c r="Q5" s="82"/>
      <c r="R5" s="82"/>
      <c r="U5" s="79"/>
    </row>
    <row r="6" spans="2:22" ht="17.25" customHeight="1" x14ac:dyDescent="0.2">
      <c r="B6" s="109" t="s">
        <v>2</v>
      </c>
      <c r="C6" s="111" t="s">
        <v>3</v>
      </c>
      <c r="D6" s="104" t="s">
        <v>4</v>
      </c>
      <c r="E6" s="104" t="s">
        <v>5</v>
      </c>
      <c r="F6" s="113" t="s">
        <v>6</v>
      </c>
      <c r="G6" s="115" t="s">
        <v>7</v>
      </c>
      <c r="H6" s="104" t="s">
        <v>8</v>
      </c>
      <c r="I6" s="104" t="s">
        <v>9</v>
      </c>
      <c r="J6" s="104" t="s">
        <v>10</v>
      </c>
      <c r="K6" s="104" t="s">
        <v>11</v>
      </c>
      <c r="L6" s="104" t="s">
        <v>12</v>
      </c>
      <c r="M6" s="104" t="s">
        <v>13</v>
      </c>
      <c r="N6" s="104" t="s">
        <v>14</v>
      </c>
      <c r="O6" s="104" t="s">
        <v>15</v>
      </c>
      <c r="P6" s="104" t="s">
        <v>16</v>
      </c>
      <c r="Q6" s="104" t="s">
        <v>17</v>
      </c>
      <c r="R6" s="104" t="s">
        <v>18</v>
      </c>
      <c r="S6" s="104" t="s">
        <v>19</v>
      </c>
      <c r="T6" s="102" t="s">
        <v>20</v>
      </c>
    </row>
    <row r="7" spans="2:22" s="34" customFormat="1" ht="30.75" customHeight="1" x14ac:dyDescent="0.2">
      <c r="B7" s="110"/>
      <c r="C7" s="112"/>
      <c r="D7" s="105"/>
      <c r="E7" s="105"/>
      <c r="F7" s="114"/>
      <c r="G7" s="115"/>
      <c r="H7" s="105"/>
      <c r="I7" s="105"/>
      <c r="J7" s="105"/>
      <c r="K7" s="105"/>
      <c r="L7" s="105"/>
      <c r="M7" s="105"/>
      <c r="N7" s="105"/>
      <c r="O7" s="105"/>
      <c r="P7" s="105"/>
      <c r="Q7" s="105"/>
      <c r="R7" s="105"/>
      <c r="S7" s="105"/>
      <c r="T7" s="103"/>
    </row>
    <row r="8" spans="2:22" s="37" customFormat="1" ht="13.5" customHeight="1" x14ac:dyDescent="0.2">
      <c r="B8" s="1"/>
      <c r="C8" s="2" t="s">
        <v>21</v>
      </c>
      <c r="D8" s="3">
        <f>+D9+D158</f>
        <v>127925312</v>
      </c>
      <c r="E8" s="3">
        <f>+E9+E158</f>
        <v>0</v>
      </c>
      <c r="F8" s="3">
        <f t="shared" ref="F8" si="0">+F9+F158</f>
        <v>24332572</v>
      </c>
      <c r="G8" s="3">
        <f t="shared" ref="G8:R8" si="1">+G9+G158</f>
        <v>0</v>
      </c>
      <c r="H8" s="3">
        <f t="shared" si="1"/>
        <v>24332572</v>
      </c>
      <c r="I8" s="3">
        <f t="shared" si="1"/>
        <v>152257884</v>
      </c>
      <c r="J8" s="3">
        <f t="shared" si="1"/>
        <v>88801859</v>
      </c>
      <c r="K8" s="3">
        <f t="shared" si="1"/>
        <v>181363.62</v>
      </c>
      <c r="L8" s="3">
        <f>+L9+L158</f>
        <v>13440766.1</v>
      </c>
      <c r="M8" s="3">
        <f t="shared" si="1"/>
        <v>63320060.689999998</v>
      </c>
      <c r="N8" s="3">
        <f t="shared" si="1"/>
        <v>25481798.310000002</v>
      </c>
      <c r="O8" s="3">
        <f t="shared" si="1"/>
        <v>88937823.309999987</v>
      </c>
      <c r="P8" s="3">
        <f t="shared" si="1"/>
        <v>63456025</v>
      </c>
      <c r="Q8" s="3">
        <f t="shared" si="1"/>
        <v>52468464.350000009</v>
      </c>
      <c r="R8" s="3">
        <f t="shared" si="1"/>
        <v>10851596.340000002</v>
      </c>
      <c r="S8" s="4">
        <f>+M8/J8*100</f>
        <v>71.304881905681725</v>
      </c>
      <c r="T8" s="4">
        <f>+M8/I8*100</f>
        <v>41.58737730126343</v>
      </c>
    </row>
    <row r="9" spans="2:22" s="37" customFormat="1" ht="13.5" customHeight="1" x14ac:dyDescent="0.2">
      <c r="B9" s="5"/>
      <c r="C9" s="6" t="s">
        <v>22</v>
      </c>
      <c r="D9" s="7">
        <f>+D10+D32+D82+D138+D156+D129</f>
        <v>127125312</v>
      </c>
      <c r="E9" s="7">
        <f>+E10+E32+E82+E138+E156+E129</f>
        <v>0</v>
      </c>
      <c r="F9" s="7">
        <f>+F10+F32+F82+F138+F156+F129</f>
        <v>21625180</v>
      </c>
      <c r="G9" s="7">
        <f>+G10+G32+G82+G129+G138+G155</f>
        <v>-118056</v>
      </c>
      <c r="H9" s="7">
        <f>+H10+H32+H82+H138+H156+H129</f>
        <v>21743236</v>
      </c>
      <c r="I9" s="7">
        <f>+I10+I32+I82+I129+I138+I155</f>
        <v>148750492</v>
      </c>
      <c r="J9" s="7">
        <f>+J10+J32+J82+J138+J155+J129</f>
        <v>85294467</v>
      </c>
      <c r="K9" s="7">
        <f>+K10+K32+K82+K138+K156+K129</f>
        <v>181363.62</v>
      </c>
      <c r="L9" s="7">
        <f>+L10+L32+L82+L129+L138+L155</f>
        <v>13168566.76</v>
      </c>
      <c r="M9" s="7">
        <f>+M10+M32+M82+M129+M138+M155</f>
        <v>62108797.149999999</v>
      </c>
      <c r="N9" s="7">
        <f>+N10+N32+N82+N129+N138+N155</f>
        <v>23185669.850000001</v>
      </c>
      <c r="O9" s="7">
        <f>+O10+O32+O82+O138+O155+O129</f>
        <v>86641694.849999994</v>
      </c>
      <c r="P9" s="7">
        <f>+P10+P32+P82+P138+P156+P129</f>
        <v>63456025</v>
      </c>
      <c r="Q9" s="7">
        <f>+Q10+Q32+Q82+Q138+Q156+Q129</f>
        <v>52143945.250000007</v>
      </c>
      <c r="R9" s="7">
        <f>+R10+R32+R82+R138+R156+R129</f>
        <v>9964851.9000000022</v>
      </c>
      <c r="S9" s="8">
        <f>+M9/J9*100</f>
        <v>72.816912203695466</v>
      </c>
      <c r="T9" s="8">
        <f>+M9/I9*100</f>
        <v>41.753675107172086</v>
      </c>
    </row>
    <row r="10" spans="2:22" s="37" customFormat="1" ht="13.5" customHeight="1" x14ac:dyDescent="0.2">
      <c r="B10" s="9" t="s">
        <v>23</v>
      </c>
      <c r="C10" s="2" t="s">
        <v>24</v>
      </c>
      <c r="D10" s="3">
        <f>D11+D14+D16+D17+D18+D19</f>
        <v>122969752</v>
      </c>
      <c r="E10" s="3">
        <f t="shared" ref="E10" si="2">E11+E14+E16+E17+E18+E19</f>
        <v>0</v>
      </c>
      <c r="F10" s="3">
        <f>F11+F14+F16+F17+F18+F19+F24+F27</f>
        <v>2011287</v>
      </c>
      <c r="G10" s="3">
        <f>G11+G14+G16+G17+G18+G19+G24+G27</f>
        <v>-117606</v>
      </c>
      <c r="H10" s="3">
        <f>H11+H14+H16+H17+H18+H19+H24+H27</f>
        <v>2128893</v>
      </c>
      <c r="I10" s="3">
        <f>I11+I14+I16+I17+I18+I19+I24+I27</f>
        <v>124981039</v>
      </c>
      <c r="J10" s="3">
        <f>J11+J14+J16+J17+J18+J19+J24+J27</f>
        <v>61623334</v>
      </c>
      <c r="K10" s="3">
        <f t="shared" ref="K10:N10" si="3">K11+K14+K16+K17+K18+K19+K24+K27</f>
        <v>0</v>
      </c>
      <c r="L10" s="3">
        <f t="shared" si="3"/>
        <v>10728278.300000001</v>
      </c>
      <c r="M10" s="3">
        <f t="shared" si="3"/>
        <v>52285437.440000005</v>
      </c>
      <c r="N10" s="3">
        <f t="shared" si="3"/>
        <v>9337896.5600000005</v>
      </c>
      <c r="O10" s="3">
        <f>O11+O14+O16+O17+O18+O19+O24+O27</f>
        <v>72695601.560000002</v>
      </c>
      <c r="P10" s="3">
        <f t="shared" ref="P10" si="4">P11+P14+P16+P17+P18+P19+P24</f>
        <v>63357705</v>
      </c>
      <c r="Q10" s="3">
        <f>Q11+Q14+Q16+Q17+Q18+Q19+Q24+Q27</f>
        <v>48059290.460000001</v>
      </c>
      <c r="R10" s="3">
        <f>R11+R14+R16+R17+R18+R19+R24+R27</f>
        <v>4226146.9800000004</v>
      </c>
      <c r="S10" s="4">
        <f t="shared" ref="S10:S11" si="5">+M10/J10*100</f>
        <v>84.846817019020762</v>
      </c>
      <c r="T10" s="4">
        <f>+M10/I10*100</f>
        <v>41.83469577333247</v>
      </c>
    </row>
    <row r="11" spans="2:22" ht="13.5" customHeight="1" x14ac:dyDescent="0.2">
      <c r="B11" s="9" t="s">
        <v>25</v>
      </c>
      <c r="C11" s="10" t="s">
        <v>26</v>
      </c>
      <c r="D11" s="3">
        <f t="shared" ref="D11:R11" si="6">SUM(D12:D13)</f>
        <v>97080713</v>
      </c>
      <c r="E11" s="3">
        <f t="shared" si="6"/>
        <v>0</v>
      </c>
      <c r="F11" s="3">
        <f t="shared" ref="F11" si="7">SUM(F12:F13)</f>
        <v>-332978</v>
      </c>
      <c r="G11" s="3">
        <f t="shared" si="6"/>
        <v>-816974</v>
      </c>
      <c r="H11" s="3">
        <f t="shared" si="6"/>
        <v>483996</v>
      </c>
      <c r="I11" s="3">
        <f t="shared" si="6"/>
        <v>96747735</v>
      </c>
      <c r="J11" s="3">
        <f>SUM(J12:J13)</f>
        <v>47860256</v>
      </c>
      <c r="K11" s="3">
        <f t="shared" si="6"/>
        <v>0</v>
      </c>
      <c r="L11" s="3">
        <f t="shared" si="6"/>
        <v>9409781.8900000006</v>
      </c>
      <c r="M11" s="3">
        <f t="shared" si="6"/>
        <v>42216761.640000001</v>
      </c>
      <c r="N11" s="3">
        <f t="shared" si="6"/>
        <v>5643494.3599999994</v>
      </c>
      <c r="O11" s="3">
        <f t="shared" si="6"/>
        <v>54530973.359999999</v>
      </c>
      <c r="P11" s="3">
        <f>SUM(P12:P13)</f>
        <v>48887479</v>
      </c>
      <c r="Q11" s="3">
        <f t="shared" si="6"/>
        <v>38842937.789999999</v>
      </c>
      <c r="R11" s="3">
        <f t="shared" si="6"/>
        <v>3373823.85</v>
      </c>
      <c r="S11" s="4">
        <f t="shared" si="5"/>
        <v>88.208390778352708</v>
      </c>
      <c r="T11" s="4">
        <f t="shared" ref="T11" si="8">+M11/I11*100</f>
        <v>43.635917305971041</v>
      </c>
      <c r="V11" s="34"/>
    </row>
    <row r="12" spans="2:22" ht="13.5" customHeight="1" x14ac:dyDescent="0.2">
      <c r="B12" s="11" t="s">
        <v>27</v>
      </c>
      <c r="C12" s="12" t="s">
        <v>28</v>
      </c>
      <c r="D12" s="13">
        <v>96139254</v>
      </c>
      <c r="E12" s="13">
        <v>0</v>
      </c>
      <c r="F12" s="13">
        <f>+G12+H12</f>
        <v>-814307</v>
      </c>
      <c r="G12" s="13">
        <v>-814307</v>
      </c>
      <c r="H12" s="13">
        <v>0</v>
      </c>
      <c r="I12" s="13">
        <v>95324947</v>
      </c>
      <c r="J12" s="13">
        <v>47137614</v>
      </c>
      <c r="K12" s="13">
        <v>0</v>
      </c>
      <c r="L12" s="15">
        <v>9409781.8900000006</v>
      </c>
      <c r="M12" s="15">
        <v>42216761.640000001</v>
      </c>
      <c r="N12" s="14">
        <f t="shared" ref="N12:N23" si="9">J12-M12</f>
        <v>4920852.3599999994</v>
      </c>
      <c r="O12" s="14">
        <f>+N12+P12</f>
        <v>53108185.359999999</v>
      </c>
      <c r="P12" s="14">
        <f>+I12-J12</f>
        <v>48187333</v>
      </c>
      <c r="Q12" s="16">
        <v>38842937.789999999</v>
      </c>
      <c r="R12" s="14">
        <v>3373823.85</v>
      </c>
      <c r="S12" s="17">
        <f>+M12/J12*100</f>
        <v>89.560667283668622</v>
      </c>
      <c r="T12" s="17">
        <f>+M12/I12*100</f>
        <v>44.287212286622093</v>
      </c>
    </row>
    <row r="13" spans="2:22" ht="13.5" customHeight="1" x14ac:dyDescent="0.2">
      <c r="B13" s="18" t="s">
        <v>29</v>
      </c>
      <c r="C13" s="19" t="s">
        <v>30</v>
      </c>
      <c r="D13" s="13">
        <v>941459</v>
      </c>
      <c r="E13" s="13">
        <v>0</v>
      </c>
      <c r="F13" s="13">
        <f>+G13+H13</f>
        <v>481329</v>
      </c>
      <c r="G13" s="13">
        <v>-2667</v>
      </c>
      <c r="H13" s="13">
        <v>483996</v>
      </c>
      <c r="I13" s="13">
        <v>1422788</v>
      </c>
      <c r="J13" s="13">
        <v>722642</v>
      </c>
      <c r="K13" s="13">
        <v>0</v>
      </c>
      <c r="L13" s="14">
        <v>0</v>
      </c>
      <c r="M13" s="14">
        <v>0</v>
      </c>
      <c r="N13" s="14">
        <f t="shared" si="9"/>
        <v>722642</v>
      </c>
      <c r="O13" s="14">
        <f t="shared" ref="O13:O31" si="10">+N13+P13</f>
        <v>1422788</v>
      </c>
      <c r="P13" s="14">
        <f>+I13-J13</f>
        <v>700146</v>
      </c>
      <c r="Q13" s="14">
        <v>0</v>
      </c>
      <c r="R13" s="14">
        <v>0</v>
      </c>
      <c r="S13" s="17">
        <f>+M13/J13*100</f>
        <v>0</v>
      </c>
      <c r="T13" s="17">
        <f>+M13/I13*100</f>
        <v>0</v>
      </c>
    </row>
    <row r="14" spans="2:22" s="75" customFormat="1" ht="13.5" customHeight="1" x14ac:dyDescent="0.2">
      <c r="B14" s="20" t="s">
        <v>31</v>
      </c>
      <c r="C14" s="10" t="s">
        <v>32</v>
      </c>
      <c r="D14" s="3">
        <f>+D15</f>
        <v>54000</v>
      </c>
      <c r="E14" s="3">
        <f t="shared" ref="E14:R14" si="11">+E15</f>
        <v>0</v>
      </c>
      <c r="F14" s="3">
        <f t="shared" si="11"/>
        <v>20500</v>
      </c>
      <c r="G14" s="3">
        <f>+G15</f>
        <v>20500</v>
      </c>
      <c r="H14" s="3">
        <f t="shared" si="11"/>
        <v>0</v>
      </c>
      <c r="I14" s="3">
        <f>+I15</f>
        <v>74500</v>
      </c>
      <c r="J14" s="3">
        <f>+J15</f>
        <v>47500</v>
      </c>
      <c r="K14" s="3">
        <f t="shared" si="11"/>
        <v>0</v>
      </c>
      <c r="L14" s="3">
        <f>+L15</f>
        <v>3750</v>
      </c>
      <c r="M14" s="3">
        <f>+M15</f>
        <v>23934.32</v>
      </c>
      <c r="N14" s="3">
        <f>+N15</f>
        <v>23565.68</v>
      </c>
      <c r="O14" s="3">
        <f>+O15</f>
        <v>50565.68</v>
      </c>
      <c r="P14" s="3">
        <f t="shared" si="11"/>
        <v>27000</v>
      </c>
      <c r="Q14" s="3">
        <f t="shared" si="11"/>
        <v>23934.32</v>
      </c>
      <c r="R14" s="3">
        <f t="shared" si="11"/>
        <v>0</v>
      </c>
      <c r="S14" s="4">
        <f t="shared" ref="S14:S90" si="12">+M14/J14*100</f>
        <v>50.388042105263153</v>
      </c>
      <c r="T14" s="4">
        <f t="shared" ref="T14:T90" si="13">+M14/I14*100</f>
        <v>32.126604026845641</v>
      </c>
    </row>
    <row r="15" spans="2:22" ht="13.5" customHeight="1" x14ac:dyDescent="0.2">
      <c r="B15" s="11" t="s">
        <v>33</v>
      </c>
      <c r="C15" s="19" t="s">
        <v>34</v>
      </c>
      <c r="D15" s="13">
        <v>54000</v>
      </c>
      <c r="E15" s="13">
        <v>0</v>
      </c>
      <c r="F15" s="13">
        <f>+G15+H15</f>
        <v>20500</v>
      </c>
      <c r="G15" s="13">
        <v>20500</v>
      </c>
      <c r="H15" s="13">
        <v>0</v>
      </c>
      <c r="I15" s="13">
        <v>74500</v>
      </c>
      <c r="J15" s="13">
        <v>47500</v>
      </c>
      <c r="K15" s="13">
        <v>0</v>
      </c>
      <c r="L15" s="15">
        <v>3750</v>
      </c>
      <c r="M15" s="15">
        <v>23934.32</v>
      </c>
      <c r="N15" s="14">
        <f t="shared" si="9"/>
        <v>23565.68</v>
      </c>
      <c r="O15" s="14">
        <f t="shared" si="10"/>
        <v>50565.68</v>
      </c>
      <c r="P15" s="14">
        <f>+I15-J15</f>
        <v>27000</v>
      </c>
      <c r="Q15" s="16">
        <v>23934.32</v>
      </c>
      <c r="R15" s="14">
        <v>0</v>
      </c>
      <c r="S15" s="17">
        <f t="shared" si="12"/>
        <v>50.388042105263153</v>
      </c>
      <c r="T15" s="17">
        <f t="shared" si="13"/>
        <v>32.126604026845641</v>
      </c>
    </row>
    <row r="16" spans="2:22" s="75" customFormat="1" ht="13.5" customHeight="1" x14ac:dyDescent="0.2">
      <c r="B16" s="21" t="s">
        <v>35</v>
      </c>
      <c r="C16" s="10" t="s">
        <v>36</v>
      </c>
      <c r="D16" s="22">
        <v>649800</v>
      </c>
      <c r="E16" s="22">
        <v>0</v>
      </c>
      <c r="F16" s="22">
        <f>+G16+H16</f>
        <v>0</v>
      </c>
      <c r="G16" s="22">
        <v>0</v>
      </c>
      <c r="H16" s="22">
        <v>0</v>
      </c>
      <c r="I16" s="22">
        <v>649800</v>
      </c>
      <c r="J16" s="22">
        <v>324900</v>
      </c>
      <c r="K16" s="22">
        <v>0</v>
      </c>
      <c r="L16" s="23">
        <v>40838</v>
      </c>
      <c r="M16" s="23">
        <v>240039.07</v>
      </c>
      <c r="N16" s="3">
        <f t="shared" si="9"/>
        <v>84860.93</v>
      </c>
      <c r="O16" s="3">
        <f t="shared" si="10"/>
        <v>409760.93</v>
      </c>
      <c r="P16" s="3">
        <f>+I16-J16</f>
        <v>324900</v>
      </c>
      <c r="Q16" s="24">
        <v>240039.07</v>
      </c>
      <c r="R16" s="3">
        <v>0</v>
      </c>
      <c r="S16" s="4">
        <f t="shared" si="12"/>
        <v>73.880907971683598</v>
      </c>
      <c r="T16" s="4">
        <f t="shared" si="13"/>
        <v>36.940453985841799</v>
      </c>
    </row>
    <row r="17" spans="2:26" s="75" customFormat="1" ht="13.5" customHeight="1" x14ac:dyDescent="0.2">
      <c r="B17" s="21" t="s">
        <v>37</v>
      </c>
      <c r="C17" s="10" t="s">
        <v>38</v>
      </c>
      <c r="D17" s="22">
        <v>52125</v>
      </c>
      <c r="E17" s="22">
        <v>0</v>
      </c>
      <c r="F17" s="22">
        <f>+G17+H17</f>
        <v>0</v>
      </c>
      <c r="G17" s="22">
        <v>0</v>
      </c>
      <c r="H17" s="22">
        <v>0</v>
      </c>
      <c r="I17" s="22">
        <v>52125</v>
      </c>
      <c r="J17" s="22">
        <v>52125</v>
      </c>
      <c r="K17" s="22">
        <v>0</v>
      </c>
      <c r="L17" s="22">
        <v>0</v>
      </c>
      <c r="M17" s="22">
        <v>0</v>
      </c>
      <c r="N17" s="3">
        <f t="shared" si="9"/>
        <v>52125</v>
      </c>
      <c r="O17" s="3">
        <f t="shared" si="10"/>
        <v>52125</v>
      </c>
      <c r="P17" s="3">
        <f>+I17-J17</f>
        <v>0</v>
      </c>
      <c r="Q17" s="3">
        <v>0</v>
      </c>
      <c r="R17" s="3">
        <v>0</v>
      </c>
      <c r="S17" s="4">
        <f t="shared" si="12"/>
        <v>0</v>
      </c>
      <c r="T17" s="4">
        <f t="shared" si="13"/>
        <v>0</v>
      </c>
    </row>
    <row r="18" spans="2:26" s="75" customFormat="1" ht="13.5" customHeight="1" x14ac:dyDescent="0.2">
      <c r="B18" s="21" t="s">
        <v>39</v>
      </c>
      <c r="C18" s="10" t="s">
        <v>40</v>
      </c>
      <c r="D18" s="22">
        <v>8095037</v>
      </c>
      <c r="E18" s="22">
        <v>0</v>
      </c>
      <c r="F18" s="22">
        <f>+G18+H18</f>
        <v>41165</v>
      </c>
      <c r="G18" s="22">
        <v>4314</v>
      </c>
      <c r="H18" s="22">
        <v>36851</v>
      </c>
      <c r="I18" s="22">
        <v>8136202</v>
      </c>
      <c r="J18" s="22">
        <v>2739504</v>
      </c>
      <c r="K18" s="22">
        <v>0</v>
      </c>
      <c r="L18" s="22">
        <v>1357.76</v>
      </c>
      <c r="M18" s="22">
        <v>2269039.8199999998</v>
      </c>
      <c r="N18" s="3">
        <f t="shared" si="9"/>
        <v>470464.18000000017</v>
      </c>
      <c r="O18" s="3">
        <f t="shared" si="10"/>
        <v>5867162.1799999997</v>
      </c>
      <c r="P18" s="3">
        <f>+I18-J18</f>
        <v>5396698</v>
      </c>
      <c r="Q18" s="3">
        <v>2268781.4700000002</v>
      </c>
      <c r="R18" s="3">
        <v>258.35000000000002</v>
      </c>
      <c r="S18" s="4">
        <f>+M18/J18*100</f>
        <v>82.826665702988564</v>
      </c>
      <c r="T18" s="4">
        <f t="shared" si="13"/>
        <v>27.888194270496232</v>
      </c>
    </row>
    <row r="19" spans="2:26" ht="13.5" customHeight="1" x14ac:dyDescent="0.2">
      <c r="B19" s="21" t="s">
        <v>41</v>
      </c>
      <c r="C19" s="10" t="s">
        <v>42</v>
      </c>
      <c r="D19" s="3">
        <f>SUM(D20:D23)</f>
        <v>17038077</v>
      </c>
      <c r="E19" s="3">
        <f t="shared" ref="E19:R19" si="14">SUM(E20:E23)</f>
        <v>0</v>
      </c>
      <c r="F19" s="3">
        <f>SUM(F20:F23)</f>
        <v>279902</v>
      </c>
      <c r="G19" s="3">
        <f>SUM(G20:G23)</f>
        <v>3431</v>
      </c>
      <c r="H19" s="3">
        <f>SUM(H20:H23)</f>
        <v>276471</v>
      </c>
      <c r="I19" s="3">
        <f>SUM(I20:I23)</f>
        <v>17317979</v>
      </c>
      <c r="J19" s="3">
        <f>SUM(J20:J23)</f>
        <v>8596351</v>
      </c>
      <c r="K19" s="3">
        <f t="shared" si="14"/>
        <v>0</v>
      </c>
      <c r="L19" s="3">
        <f>SUM(L20:L23)</f>
        <v>1217789.4600000002</v>
      </c>
      <c r="M19" s="3">
        <f>SUM(M20:M23)</f>
        <v>6922823.2400000002</v>
      </c>
      <c r="N19" s="3">
        <f>SUM(N20:N23)</f>
        <v>1673527.7600000005</v>
      </c>
      <c r="O19" s="3">
        <f>SUM(O20:O23)</f>
        <v>10395155.76</v>
      </c>
      <c r="P19" s="3">
        <f t="shared" si="14"/>
        <v>8721628</v>
      </c>
      <c r="Q19" s="3">
        <f t="shared" si="14"/>
        <v>6085961.1400000006</v>
      </c>
      <c r="R19" s="3">
        <f t="shared" si="14"/>
        <v>836862.10000000009</v>
      </c>
      <c r="S19" s="4">
        <f>+M19/J19*100</f>
        <v>80.532114614677781</v>
      </c>
      <c r="T19" s="4">
        <f t="shared" si="13"/>
        <v>39.974775578605332</v>
      </c>
    </row>
    <row r="20" spans="2:26" ht="13.5" customHeight="1" x14ac:dyDescent="0.2">
      <c r="B20" s="25" t="s">
        <v>43</v>
      </c>
      <c r="C20" s="19" t="s">
        <v>44</v>
      </c>
      <c r="D20" s="13">
        <v>13831441</v>
      </c>
      <c r="E20" s="13">
        <v>0</v>
      </c>
      <c r="F20" s="13">
        <f t="shared" ref="F20:F31" si="15">+G20+H20</f>
        <v>243291</v>
      </c>
      <c r="G20" s="13">
        <v>2753</v>
      </c>
      <c r="H20" s="13">
        <v>240538</v>
      </c>
      <c r="I20" s="13">
        <v>14074732</v>
      </c>
      <c r="J20" s="13">
        <v>6967993</v>
      </c>
      <c r="K20" s="13">
        <v>0</v>
      </c>
      <c r="L20" s="15">
        <v>978930.96</v>
      </c>
      <c r="M20" s="15">
        <v>5611173.0199999996</v>
      </c>
      <c r="N20" s="14">
        <f t="shared" si="9"/>
        <v>1356819.9800000004</v>
      </c>
      <c r="O20" s="14">
        <f t="shared" si="10"/>
        <v>8463558.9800000004</v>
      </c>
      <c r="P20" s="14">
        <f>+I20-J20</f>
        <v>7106739</v>
      </c>
      <c r="Q20" s="14">
        <v>4938844.9800000004</v>
      </c>
      <c r="R20" s="85">
        <v>672328.04</v>
      </c>
      <c r="S20" s="17">
        <f t="shared" si="12"/>
        <v>80.527822286847879</v>
      </c>
      <c r="T20" s="17">
        <f t="shared" si="13"/>
        <v>39.866997254370453</v>
      </c>
    </row>
    <row r="21" spans="2:26" ht="13.5" customHeight="1" x14ac:dyDescent="0.2">
      <c r="B21" s="26" t="s">
        <v>45</v>
      </c>
      <c r="C21" s="19" t="s">
        <v>46</v>
      </c>
      <c r="D21" s="13">
        <v>1457562</v>
      </c>
      <c r="E21" s="13">
        <v>0</v>
      </c>
      <c r="F21" s="13">
        <f t="shared" si="15"/>
        <v>7571</v>
      </c>
      <c r="G21" s="13">
        <v>308</v>
      </c>
      <c r="H21" s="13">
        <v>7263</v>
      </c>
      <c r="I21" s="13">
        <v>1465133</v>
      </c>
      <c r="J21" s="13">
        <v>731110</v>
      </c>
      <c r="K21" s="13">
        <v>0</v>
      </c>
      <c r="L21" s="15">
        <v>110200.78</v>
      </c>
      <c r="M21" s="15">
        <v>603946.06000000006</v>
      </c>
      <c r="N21" s="14">
        <f t="shared" si="9"/>
        <v>127163.93999999994</v>
      </c>
      <c r="O21" s="14">
        <f t="shared" si="10"/>
        <v>861186.94</v>
      </c>
      <c r="P21" s="14">
        <f>+I21-J21</f>
        <v>734023</v>
      </c>
      <c r="Q21" s="14">
        <v>528462.34</v>
      </c>
      <c r="R21" s="85">
        <v>75483.72</v>
      </c>
      <c r="S21" s="17">
        <f t="shared" si="12"/>
        <v>82.606729493509874</v>
      </c>
      <c r="T21" s="17">
        <f t="shared" si="13"/>
        <v>41.221244760714562</v>
      </c>
    </row>
    <row r="22" spans="2:26" ht="13.5" customHeight="1" x14ac:dyDescent="0.2">
      <c r="B22" s="25" t="s">
        <v>47</v>
      </c>
      <c r="C22" s="19" t="s">
        <v>48</v>
      </c>
      <c r="D22" s="13">
        <v>1457562</v>
      </c>
      <c r="E22" s="13">
        <v>0</v>
      </c>
      <c r="F22" s="13">
        <f t="shared" si="15"/>
        <v>27640</v>
      </c>
      <c r="G22" s="13">
        <v>308</v>
      </c>
      <c r="H22" s="13">
        <v>27332</v>
      </c>
      <c r="I22" s="13">
        <v>1485202</v>
      </c>
      <c r="J22" s="13">
        <v>751179</v>
      </c>
      <c r="K22" s="13">
        <v>0</v>
      </c>
      <c r="L22" s="15">
        <v>110805.85</v>
      </c>
      <c r="M22" s="15">
        <v>607613.4</v>
      </c>
      <c r="N22" s="14">
        <f t="shared" si="9"/>
        <v>143565.59999999998</v>
      </c>
      <c r="O22" s="14">
        <f t="shared" si="10"/>
        <v>877588.6</v>
      </c>
      <c r="P22" s="14">
        <f>+I22-J22</f>
        <v>734023</v>
      </c>
      <c r="Q22" s="14">
        <v>531547.11</v>
      </c>
      <c r="R22" s="85">
        <v>76066.289999999994</v>
      </c>
      <c r="S22" s="17">
        <f t="shared" si="12"/>
        <v>80.887964120402728</v>
      </c>
      <c r="T22" s="17">
        <f t="shared" si="13"/>
        <v>40.911162252676739</v>
      </c>
    </row>
    <row r="23" spans="2:26" ht="13.5" customHeight="1" x14ac:dyDescent="0.2">
      <c r="B23" s="25" t="s">
        <v>49</v>
      </c>
      <c r="C23" s="19" t="s">
        <v>50</v>
      </c>
      <c r="D23" s="13">
        <v>291512</v>
      </c>
      <c r="E23" s="13">
        <v>0</v>
      </c>
      <c r="F23" s="13">
        <f t="shared" si="15"/>
        <v>1400</v>
      </c>
      <c r="G23" s="13">
        <v>62</v>
      </c>
      <c r="H23" s="13">
        <v>1338</v>
      </c>
      <c r="I23" s="13">
        <v>292912</v>
      </c>
      <c r="J23" s="13">
        <v>146069</v>
      </c>
      <c r="K23" s="13">
        <v>0</v>
      </c>
      <c r="L23" s="15">
        <v>17851.87</v>
      </c>
      <c r="M23" s="15">
        <v>100090.76</v>
      </c>
      <c r="N23" s="14">
        <f t="shared" si="9"/>
        <v>45978.240000000005</v>
      </c>
      <c r="O23" s="14">
        <f t="shared" si="10"/>
        <v>192821.24</v>
      </c>
      <c r="P23" s="14">
        <f>+I23-J23</f>
        <v>146843</v>
      </c>
      <c r="Q23" s="14">
        <v>87106.71</v>
      </c>
      <c r="R23" s="85">
        <v>12984.05</v>
      </c>
      <c r="S23" s="17">
        <f t="shared" si="12"/>
        <v>68.522930943595156</v>
      </c>
      <c r="T23" s="17">
        <f t="shared" si="13"/>
        <v>34.170931883978803</v>
      </c>
    </row>
    <row r="24" spans="2:26" ht="13.5" customHeight="1" x14ac:dyDescent="0.2">
      <c r="B24" s="27" t="s">
        <v>51</v>
      </c>
      <c r="C24" s="28" t="s">
        <v>52</v>
      </c>
      <c r="D24" s="22">
        <f>+D26+D25</f>
        <v>0</v>
      </c>
      <c r="E24" s="22">
        <f t="shared" ref="E24:R24" si="16">+E26+E25</f>
        <v>0</v>
      </c>
      <c r="F24" s="22">
        <f t="shared" si="16"/>
        <v>1332025</v>
      </c>
      <c r="G24" s="22">
        <f t="shared" si="16"/>
        <v>450</v>
      </c>
      <c r="H24" s="22">
        <f t="shared" si="16"/>
        <v>1331575</v>
      </c>
      <c r="I24" s="22">
        <f t="shared" si="16"/>
        <v>1332025</v>
      </c>
      <c r="J24" s="22">
        <f t="shared" si="16"/>
        <v>1332025</v>
      </c>
      <c r="K24" s="22">
        <f t="shared" si="16"/>
        <v>0</v>
      </c>
      <c r="L24" s="22">
        <f t="shared" si="16"/>
        <v>0</v>
      </c>
      <c r="M24" s="22">
        <f t="shared" si="16"/>
        <v>0</v>
      </c>
      <c r="N24" s="22">
        <f t="shared" si="16"/>
        <v>1332025</v>
      </c>
      <c r="O24" s="22">
        <f t="shared" si="16"/>
        <v>1332025</v>
      </c>
      <c r="P24" s="22">
        <f t="shared" si="16"/>
        <v>0</v>
      </c>
      <c r="Q24" s="22">
        <f t="shared" si="16"/>
        <v>0</v>
      </c>
      <c r="R24" s="22">
        <f t="shared" si="16"/>
        <v>0</v>
      </c>
      <c r="S24" s="4">
        <f t="shared" si="12"/>
        <v>0</v>
      </c>
      <c r="T24" s="4">
        <f t="shared" si="13"/>
        <v>0</v>
      </c>
    </row>
    <row r="25" spans="2:26" ht="13.5" customHeight="1" x14ac:dyDescent="0.2">
      <c r="B25" s="29" t="s">
        <v>198</v>
      </c>
      <c r="C25" s="30" t="s">
        <v>199</v>
      </c>
      <c r="D25" s="13">
        <v>0</v>
      </c>
      <c r="E25" s="13">
        <v>0</v>
      </c>
      <c r="F25" s="13">
        <f t="shared" si="15"/>
        <v>450</v>
      </c>
      <c r="G25" s="13">
        <v>450</v>
      </c>
      <c r="H25" s="13">
        <v>0</v>
      </c>
      <c r="I25" s="13">
        <v>450</v>
      </c>
      <c r="J25" s="13">
        <v>450</v>
      </c>
      <c r="K25" s="13">
        <v>0</v>
      </c>
      <c r="L25" s="13">
        <v>0</v>
      </c>
      <c r="M25" s="13">
        <v>0</v>
      </c>
      <c r="N25" s="14">
        <f t="shared" ref="N25:N26" si="17">J25-M25</f>
        <v>450</v>
      </c>
      <c r="O25" s="14">
        <f t="shared" si="10"/>
        <v>450</v>
      </c>
      <c r="P25" s="14">
        <f>+I25-J25</f>
        <v>0</v>
      </c>
      <c r="Q25" s="14">
        <v>0</v>
      </c>
      <c r="R25" s="14">
        <v>0</v>
      </c>
      <c r="S25" s="17">
        <f t="shared" ref="S25" si="18">+M25/J25*100</f>
        <v>0</v>
      </c>
      <c r="T25" s="17">
        <f t="shared" ref="T25" si="19">+M25/I25*100</f>
        <v>0</v>
      </c>
    </row>
    <row r="26" spans="2:26" ht="13.5" customHeight="1" x14ac:dyDescent="0.2">
      <c r="B26" s="29" t="s">
        <v>53</v>
      </c>
      <c r="C26" s="30" t="s">
        <v>54</v>
      </c>
      <c r="D26" s="13">
        <v>0</v>
      </c>
      <c r="E26" s="13">
        <v>0</v>
      </c>
      <c r="F26" s="13">
        <f t="shared" si="15"/>
        <v>1331575</v>
      </c>
      <c r="G26" s="13">
        <v>0</v>
      </c>
      <c r="H26" s="13">
        <v>1331575</v>
      </c>
      <c r="I26" s="13">
        <v>1331575</v>
      </c>
      <c r="J26" s="13">
        <v>1331575</v>
      </c>
      <c r="K26" s="13">
        <v>0</v>
      </c>
      <c r="L26" s="13">
        <v>0</v>
      </c>
      <c r="M26" s="13">
        <v>0</v>
      </c>
      <c r="N26" s="14">
        <f t="shared" si="17"/>
        <v>1331575</v>
      </c>
      <c r="O26" s="14">
        <f t="shared" si="10"/>
        <v>1331575</v>
      </c>
      <c r="P26" s="14">
        <f>+I26-J26</f>
        <v>0</v>
      </c>
      <c r="Q26" s="14">
        <v>0</v>
      </c>
      <c r="R26" s="14">
        <v>0</v>
      </c>
      <c r="S26" s="17">
        <f t="shared" si="12"/>
        <v>0</v>
      </c>
      <c r="T26" s="17">
        <f t="shared" si="13"/>
        <v>0</v>
      </c>
    </row>
    <row r="27" spans="2:26" ht="13.5" customHeight="1" x14ac:dyDescent="0.2">
      <c r="B27" s="27" t="s">
        <v>55</v>
      </c>
      <c r="C27" s="31" t="s">
        <v>56</v>
      </c>
      <c r="D27" s="22">
        <f>+D28+D29+D30+D31</f>
        <v>0</v>
      </c>
      <c r="E27" s="22">
        <f t="shared" ref="E27" si="20">+E28+E29+E30+E31</f>
        <v>0</v>
      </c>
      <c r="F27" s="22">
        <f>+F28+F29+F30+F31</f>
        <v>670673</v>
      </c>
      <c r="G27" s="22">
        <f>+G28+G29+G30+G31</f>
        <v>670673</v>
      </c>
      <c r="H27" s="22">
        <f>+H28+H29+H30+H31</f>
        <v>0</v>
      </c>
      <c r="I27" s="22">
        <f>+I28+I29+I30+I31</f>
        <v>670673</v>
      </c>
      <c r="J27" s="22">
        <f>+J28+J29+J30+J31</f>
        <v>670673</v>
      </c>
      <c r="K27" s="22">
        <f t="shared" ref="K27:R27" si="21">+K28+K29+K30+K31</f>
        <v>0</v>
      </c>
      <c r="L27" s="22">
        <f>+L28+L29+L30+L31</f>
        <v>54761.189999999995</v>
      </c>
      <c r="M27" s="22">
        <f>+M28+M29+M30+M31</f>
        <v>612839.35</v>
      </c>
      <c r="N27" s="22">
        <f>+N28+N29+N30+N31</f>
        <v>57833.650000000009</v>
      </c>
      <c r="O27" s="22">
        <f>+O28+O29+O30+O31</f>
        <v>57833.650000000009</v>
      </c>
      <c r="P27" s="22">
        <f t="shared" si="21"/>
        <v>0</v>
      </c>
      <c r="Q27" s="22">
        <f>+Q28+Q29+Q30+Q31</f>
        <v>597636.67000000004</v>
      </c>
      <c r="R27" s="22">
        <f t="shared" si="21"/>
        <v>15202.68</v>
      </c>
      <c r="S27" s="4">
        <f t="shared" si="12"/>
        <v>91.376773777981228</v>
      </c>
      <c r="T27" s="4">
        <f>+M27/I27*100</f>
        <v>91.376773777981228</v>
      </c>
    </row>
    <row r="28" spans="2:26" ht="13.5" customHeight="1" x14ac:dyDescent="0.2">
      <c r="B28" s="29" t="s">
        <v>57</v>
      </c>
      <c r="C28" s="12" t="s">
        <v>26</v>
      </c>
      <c r="D28" s="13">
        <v>0</v>
      </c>
      <c r="E28" s="13">
        <v>0</v>
      </c>
      <c r="F28" s="13">
        <f t="shared" si="15"/>
        <v>530649</v>
      </c>
      <c r="G28" s="13">
        <v>530649</v>
      </c>
      <c r="H28" s="13">
        <v>0</v>
      </c>
      <c r="I28" s="13">
        <v>530649</v>
      </c>
      <c r="J28" s="13">
        <v>530649</v>
      </c>
      <c r="K28" s="13">
        <v>0</v>
      </c>
      <c r="L28" s="15">
        <v>47106.38</v>
      </c>
      <c r="M28" s="15">
        <v>486626.05</v>
      </c>
      <c r="N28" s="14">
        <f t="shared" ref="N28:N30" si="22">J28-M28</f>
        <v>44022.950000000012</v>
      </c>
      <c r="O28" s="14">
        <f t="shared" si="10"/>
        <v>44022.950000000012</v>
      </c>
      <c r="P28" s="14">
        <f t="shared" ref="P28:P31" si="23">+I28-J28</f>
        <v>0</v>
      </c>
      <c r="Q28" s="14">
        <v>481397.28</v>
      </c>
      <c r="R28" s="86">
        <v>5228.7700000000004</v>
      </c>
      <c r="S28" s="17">
        <f t="shared" si="12"/>
        <v>91.703941776956142</v>
      </c>
      <c r="T28" s="17">
        <f t="shared" si="13"/>
        <v>91.703941776956142</v>
      </c>
    </row>
    <row r="29" spans="2:26" ht="13.5" customHeight="1" x14ac:dyDescent="0.2">
      <c r="B29" s="29" t="s">
        <v>58</v>
      </c>
      <c r="C29" s="12" t="s">
        <v>36</v>
      </c>
      <c r="D29" s="13">
        <v>0</v>
      </c>
      <c r="E29" s="13">
        <v>0</v>
      </c>
      <c r="F29" s="13">
        <f t="shared" si="15"/>
        <v>3285</v>
      </c>
      <c r="G29" s="13">
        <v>3285</v>
      </c>
      <c r="H29" s="13">
        <v>0</v>
      </c>
      <c r="I29" s="13">
        <v>3285</v>
      </c>
      <c r="J29" s="13">
        <v>3285</v>
      </c>
      <c r="K29" s="13">
        <v>0</v>
      </c>
      <c r="L29" s="32">
        <v>0</v>
      </c>
      <c r="M29" s="15">
        <v>3275.67</v>
      </c>
      <c r="N29" s="14">
        <f t="shared" si="22"/>
        <v>9.3299999999999272</v>
      </c>
      <c r="O29" s="14">
        <f t="shared" si="10"/>
        <v>9.3299999999999272</v>
      </c>
      <c r="P29" s="14">
        <f t="shared" si="23"/>
        <v>0</v>
      </c>
      <c r="Q29" s="14">
        <v>3275.67</v>
      </c>
      <c r="R29" s="86">
        <v>0</v>
      </c>
      <c r="S29" s="17">
        <f t="shared" si="12"/>
        <v>99.715981735159815</v>
      </c>
      <c r="T29" s="17">
        <f t="shared" si="13"/>
        <v>99.715981735159815</v>
      </c>
    </row>
    <row r="30" spans="2:26" ht="13.5" customHeight="1" x14ac:dyDescent="0.2">
      <c r="B30" s="29" t="s">
        <v>59</v>
      </c>
      <c r="C30" s="12" t="s">
        <v>40</v>
      </c>
      <c r="D30" s="13">
        <v>0</v>
      </c>
      <c r="E30" s="13">
        <v>0</v>
      </c>
      <c r="F30" s="13">
        <f t="shared" si="15"/>
        <v>43642</v>
      </c>
      <c r="G30" s="13">
        <v>43642</v>
      </c>
      <c r="H30" s="13">
        <v>0</v>
      </c>
      <c r="I30" s="13">
        <v>43642</v>
      </c>
      <c r="J30" s="13">
        <v>43642</v>
      </c>
      <c r="K30" s="13">
        <v>0</v>
      </c>
      <c r="L30" s="32">
        <v>0</v>
      </c>
      <c r="M30" s="15">
        <v>39175.160000000003</v>
      </c>
      <c r="N30" s="14">
        <f t="shared" si="22"/>
        <v>4466.8399999999965</v>
      </c>
      <c r="O30" s="14">
        <f t="shared" si="10"/>
        <v>4466.8399999999965</v>
      </c>
      <c r="P30" s="14">
        <f t="shared" si="23"/>
        <v>0</v>
      </c>
      <c r="Q30" s="14">
        <v>39148.559999999998</v>
      </c>
      <c r="R30" s="86">
        <v>26.6</v>
      </c>
      <c r="S30" s="17">
        <f t="shared" si="12"/>
        <v>89.764813711562269</v>
      </c>
      <c r="T30" s="17">
        <f t="shared" si="13"/>
        <v>89.764813711562269</v>
      </c>
    </row>
    <row r="31" spans="2:26" ht="13.5" customHeight="1" x14ac:dyDescent="0.2">
      <c r="B31" s="29" t="s">
        <v>60</v>
      </c>
      <c r="C31" s="12" t="s">
        <v>42</v>
      </c>
      <c r="D31" s="13">
        <v>0</v>
      </c>
      <c r="E31" s="13">
        <v>0</v>
      </c>
      <c r="F31" s="13">
        <f t="shared" si="15"/>
        <v>93097</v>
      </c>
      <c r="G31" s="13">
        <v>93097</v>
      </c>
      <c r="H31" s="13">
        <v>0</v>
      </c>
      <c r="I31" s="13">
        <v>93097</v>
      </c>
      <c r="J31" s="13">
        <v>93097</v>
      </c>
      <c r="K31" s="13">
        <v>0</v>
      </c>
      <c r="L31" s="32">
        <v>7654.81</v>
      </c>
      <c r="M31" s="15">
        <v>83762.47</v>
      </c>
      <c r="N31" s="14">
        <f t="shared" ref="N31" si="24">J31-M31</f>
        <v>9334.5299999999988</v>
      </c>
      <c r="O31" s="14">
        <f t="shared" si="10"/>
        <v>9334.5299999999988</v>
      </c>
      <c r="P31" s="14">
        <f t="shared" si="23"/>
        <v>0</v>
      </c>
      <c r="Q31" s="14">
        <v>73815.16</v>
      </c>
      <c r="R31" s="86">
        <v>9947.31</v>
      </c>
      <c r="S31" s="17">
        <f t="shared" si="12"/>
        <v>89.973328893519664</v>
      </c>
      <c r="T31" s="17">
        <f t="shared" si="13"/>
        <v>89.973328893519664</v>
      </c>
    </row>
    <row r="32" spans="2:26" s="37" customFormat="1" ht="13.5" customHeight="1" x14ac:dyDescent="0.2">
      <c r="B32" s="33">
        <v>1</v>
      </c>
      <c r="C32" s="31" t="s">
        <v>61</v>
      </c>
      <c r="D32" s="3">
        <f t="shared" ref="D32:I32" si="25">+D33+D40+D48+D49+D52+D56+D61+D67+D70+D76</f>
        <v>3280679</v>
      </c>
      <c r="E32" s="3">
        <f t="shared" si="25"/>
        <v>0</v>
      </c>
      <c r="F32" s="3">
        <f>+F33+F40+F48+F49+F52+F56+F61+F67+F70+F76</f>
        <v>13477821</v>
      </c>
      <c r="G32" s="3">
        <f t="shared" si="25"/>
        <v>-168749</v>
      </c>
      <c r="H32" s="3">
        <f>+H33+H40+H48+H49+H52+H56+H61+H67+H70+H76</f>
        <v>13646570</v>
      </c>
      <c r="I32" s="3">
        <f t="shared" si="25"/>
        <v>16758500</v>
      </c>
      <c r="J32" s="3">
        <f>+J33+J40+J48+J49+J52+J56+J61+J67+J70+J76</f>
        <v>16672343</v>
      </c>
      <c r="K32" s="3">
        <f t="shared" ref="K32:R32" si="26">+K33+K40+K48+K49+K52+K56+K61+K67+K70+K76</f>
        <v>181363.62</v>
      </c>
      <c r="L32" s="3">
        <f t="shared" si="26"/>
        <v>2137583.88</v>
      </c>
      <c r="M32" s="3">
        <f>+M33+M40+M48+M49+M52+M56+M61+M67+M70+M76</f>
        <v>7952614.9800000004</v>
      </c>
      <c r="N32" s="3">
        <f t="shared" si="26"/>
        <v>8719728.0199999977</v>
      </c>
      <c r="O32" s="3">
        <f>+O33+O40+O48+O49+O52+O56+O61+O67+O70+O76</f>
        <v>8805885.0199999977</v>
      </c>
      <c r="P32" s="3">
        <f t="shared" si="26"/>
        <v>86157</v>
      </c>
      <c r="Q32" s="3">
        <f t="shared" si="26"/>
        <v>2781924.88</v>
      </c>
      <c r="R32" s="3">
        <f t="shared" si="26"/>
        <v>5170690.1000000006</v>
      </c>
      <c r="S32" s="4">
        <f>+M32/J32*100</f>
        <v>47.699444403225151</v>
      </c>
      <c r="T32" s="4">
        <f>+M32/I32*100</f>
        <v>47.454217143539104</v>
      </c>
      <c r="V32" s="34"/>
      <c r="W32" s="34"/>
      <c r="Y32" s="34"/>
      <c r="Z32" s="34"/>
    </row>
    <row r="33" spans="2:26" ht="13.5" customHeight="1" x14ac:dyDescent="0.2">
      <c r="B33" s="33">
        <v>100</v>
      </c>
      <c r="C33" s="31" t="s">
        <v>62</v>
      </c>
      <c r="D33" s="3">
        <f>SUM(D34:D39)</f>
        <v>1300309</v>
      </c>
      <c r="E33" s="3">
        <f>SUM(E34:E39)</f>
        <v>0</v>
      </c>
      <c r="F33" s="3">
        <f t="shared" ref="F33" si="27">SUM(F34:F39)</f>
        <v>2303502</v>
      </c>
      <c r="G33" s="3">
        <f>SUM(G34:G39)</f>
        <v>786</v>
      </c>
      <c r="H33" s="3">
        <f>SUM(H34:H39)</f>
        <v>2302716</v>
      </c>
      <c r="I33" s="3">
        <f t="shared" ref="I33:R33" si="28">SUM(I34:I39)</f>
        <v>3603811</v>
      </c>
      <c r="J33" s="3">
        <f t="shared" si="28"/>
        <v>3601811</v>
      </c>
      <c r="K33" s="3">
        <f t="shared" si="28"/>
        <v>0</v>
      </c>
      <c r="L33" s="3">
        <f t="shared" si="28"/>
        <v>25455.96</v>
      </c>
      <c r="M33" s="3">
        <f t="shared" si="28"/>
        <v>2749791.5100000002</v>
      </c>
      <c r="N33" s="3">
        <f t="shared" si="28"/>
        <v>852019.49</v>
      </c>
      <c r="O33" s="3">
        <f t="shared" si="28"/>
        <v>854019.49</v>
      </c>
      <c r="P33" s="3">
        <f t="shared" si="28"/>
        <v>2000</v>
      </c>
      <c r="Q33" s="3">
        <f>SUM(Q34:Q39)</f>
        <v>496640.19999999995</v>
      </c>
      <c r="R33" s="3">
        <f t="shared" si="28"/>
        <v>2253151.31</v>
      </c>
      <c r="S33" s="4">
        <f>+M33/J33*100</f>
        <v>76.34469187861329</v>
      </c>
      <c r="T33" s="4">
        <f t="shared" si="13"/>
        <v>76.302323013054803</v>
      </c>
      <c r="V33" s="34"/>
      <c r="W33" s="34"/>
      <c r="Y33" s="34"/>
      <c r="Z33" s="34"/>
    </row>
    <row r="34" spans="2:26" ht="13.5" customHeight="1" x14ac:dyDescent="0.2">
      <c r="B34" s="35">
        <v>101</v>
      </c>
      <c r="C34" s="19" t="s">
        <v>63</v>
      </c>
      <c r="D34" s="13">
        <v>532568</v>
      </c>
      <c r="E34" s="13">
        <v>0</v>
      </c>
      <c r="F34" s="13">
        <f t="shared" ref="F34:F81" si="29">+G34+H34</f>
        <v>1168733</v>
      </c>
      <c r="G34" s="13">
        <v>33443</v>
      </c>
      <c r="H34" s="13">
        <v>1135290</v>
      </c>
      <c r="I34" s="13">
        <v>1701301</v>
      </c>
      <c r="J34" s="13">
        <v>1699301</v>
      </c>
      <c r="K34" s="13">
        <v>0</v>
      </c>
      <c r="L34" s="32">
        <v>25455.96</v>
      </c>
      <c r="M34" s="15">
        <v>1377998.28</v>
      </c>
      <c r="N34" s="14">
        <f t="shared" ref="N34:N39" si="30">J34-M34</f>
        <v>321302.71999999997</v>
      </c>
      <c r="O34" s="14">
        <f t="shared" ref="O34:O39" si="31">+N34+P34</f>
        <v>323302.71999999997</v>
      </c>
      <c r="P34" s="14">
        <f>+I34-J34</f>
        <v>2000</v>
      </c>
      <c r="Q34" s="13">
        <v>217061.21</v>
      </c>
      <c r="R34" s="85">
        <v>1160937.07</v>
      </c>
      <c r="S34" s="17">
        <f t="shared" ref="S34:S38" si="32">+M34/J34*100</f>
        <v>81.092065502227101</v>
      </c>
      <c r="T34" s="17">
        <f t="shared" si="13"/>
        <v>80.996736027310874</v>
      </c>
      <c r="V34" s="34"/>
      <c r="W34" s="34"/>
      <c r="Z34" s="34"/>
    </row>
    <row r="35" spans="2:26" ht="13.5" customHeight="1" x14ac:dyDescent="0.2">
      <c r="B35" s="36">
        <v>102</v>
      </c>
      <c r="C35" s="19" t="s">
        <v>64</v>
      </c>
      <c r="D35" s="13">
        <v>751600</v>
      </c>
      <c r="E35" s="13">
        <v>0</v>
      </c>
      <c r="F35" s="13">
        <f t="shared" si="29"/>
        <v>731300</v>
      </c>
      <c r="G35" s="13">
        <v>-36382</v>
      </c>
      <c r="H35" s="13">
        <v>767682</v>
      </c>
      <c r="I35" s="13">
        <v>1482900</v>
      </c>
      <c r="J35" s="13">
        <v>1482900</v>
      </c>
      <c r="K35" s="13">
        <v>0</v>
      </c>
      <c r="L35" s="14">
        <v>0</v>
      </c>
      <c r="M35" s="14">
        <v>962139.92</v>
      </c>
      <c r="N35" s="14">
        <f t="shared" si="30"/>
        <v>520760.07999999996</v>
      </c>
      <c r="O35" s="14">
        <f t="shared" si="31"/>
        <v>520760.07999999996</v>
      </c>
      <c r="P35" s="14">
        <f t="shared" ref="P35:P48" si="33">+I35-J35</f>
        <v>0</v>
      </c>
      <c r="Q35" s="13">
        <v>218405.1</v>
      </c>
      <c r="R35" s="85">
        <v>743734.82</v>
      </c>
      <c r="S35" s="17">
        <f t="shared" si="32"/>
        <v>64.882319778811791</v>
      </c>
      <c r="T35" s="17">
        <f t="shared" si="13"/>
        <v>64.882319778811791</v>
      </c>
      <c r="W35" s="37"/>
    </row>
    <row r="36" spans="2:26" ht="13.5" customHeight="1" x14ac:dyDescent="0.2">
      <c r="B36" s="36">
        <v>103</v>
      </c>
      <c r="C36" s="19" t="s">
        <v>65</v>
      </c>
      <c r="D36" s="13">
        <v>400</v>
      </c>
      <c r="E36" s="13">
        <v>0</v>
      </c>
      <c r="F36" s="13">
        <f t="shared" si="29"/>
        <v>-400</v>
      </c>
      <c r="G36" s="13">
        <v>-400</v>
      </c>
      <c r="H36" s="13">
        <v>0</v>
      </c>
      <c r="I36" s="13">
        <v>0</v>
      </c>
      <c r="J36" s="13">
        <v>0</v>
      </c>
      <c r="K36" s="13">
        <v>0</v>
      </c>
      <c r="L36" s="14">
        <v>0</v>
      </c>
      <c r="M36" s="14">
        <v>0</v>
      </c>
      <c r="N36" s="14">
        <f t="shared" si="30"/>
        <v>0</v>
      </c>
      <c r="O36" s="14">
        <f t="shared" si="31"/>
        <v>0</v>
      </c>
      <c r="P36" s="14">
        <f t="shared" si="33"/>
        <v>0</v>
      </c>
      <c r="Q36" s="13">
        <v>0</v>
      </c>
      <c r="R36" s="14">
        <v>0</v>
      </c>
      <c r="S36" s="17">
        <v>0</v>
      </c>
      <c r="T36" s="17">
        <v>0</v>
      </c>
    </row>
    <row r="37" spans="2:26" ht="13.5" customHeight="1" x14ac:dyDescent="0.2">
      <c r="B37" s="36">
        <v>104</v>
      </c>
      <c r="C37" s="19" t="s">
        <v>200</v>
      </c>
      <c r="D37" s="13">
        <v>0</v>
      </c>
      <c r="E37" s="13">
        <v>0</v>
      </c>
      <c r="F37" s="13">
        <f t="shared" si="29"/>
        <v>9454</v>
      </c>
      <c r="G37" s="13">
        <v>9454</v>
      </c>
      <c r="H37" s="13">
        <v>0</v>
      </c>
      <c r="I37" s="13">
        <v>9454</v>
      </c>
      <c r="J37" s="13">
        <v>9454</v>
      </c>
      <c r="K37" s="13">
        <v>0</v>
      </c>
      <c r="L37" s="14">
        <v>0</v>
      </c>
      <c r="M37" s="14">
        <v>0</v>
      </c>
      <c r="N37" s="14">
        <f t="shared" si="30"/>
        <v>9454</v>
      </c>
      <c r="O37" s="14">
        <f t="shared" si="31"/>
        <v>9454</v>
      </c>
      <c r="P37" s="14">
        <f t="shared" si="33"/>
        <v>0</v>
      </c>
      <c r="Q37" s="13">
        <v>0</v>
      </c>
      <c r="R37" s="14">
        <v>0</v>
      </c>
      <c r="S37" s="17">
        <f t="shared" ref="S37" si="34">+M37/J37*100</f>
        <v>0</v>
      </c>
      <c r="T37" s="17">
        <f t="shared" ref="T37" si="35">+M37/I37*100</f>
        <v>0</v>
      </c>
    </row>
    <row r="38" spans="2:26" ht="13.5" customHeight="1" x14ac:dyDescent="0.2">
      <c r="B38" s="36">
        <v>105</v>
      </c>
      <c r="C38" s="19" t="s">
        <v>66</v>
      </c>
      <c r="D38" s="13">
        <v>0</v>
      </c>
      <c r="E38" s="13">
        <v>0</v>
      </c>
      <c r="F38" s="13">
        <f t="shared" si="29"/>
        <v>399744</v>
      </c>
      <c r="G38" s="13">
        <v>0</v>
      </c>
      <c r="H38" s="13">
        <v>399744</v>
      </c>
      <c r="I38" s="13">
        <v>399744</v>
      </c>
      <c r="J38" s="13">
        <v>399744</v>
      </c>
      <c r="K38" s="13">
        <v>0</v>
      </c>
      <c r="L38" s="14">
        <v>0</v>
      </c>
      <c r="M38" s="14">
        <v>399743.74</v>
      </c>
      <c r="N38" s="14">
        <f t="shared" si="30"/>
        <v>0.26000000000931323</v>
      </c>
      <c r="O38" s="14">
        <f t="shared" si="31"/>
        <v>0.26000000000931323</v>
      </c>
      <c r="P38" s="14">
        <f t="shared" si="33"/>
        <v>0</v>
      </c>
      <c r="Q38" s="13">
        <v>57741.03</v>
      </c>
      <c r="R38" s="14">
        <v>342002.71</v>
      </c>
      <c r="S38" s="17">
        <f t="shared" si="32"/>
        <v>99.999934958373359</v>
      </c>
      <c r="T38" s="17">
        <f t="shared" si="13"/>
        <v>99.999934958373359</v>
      </c>
    </row>
    <row r="39" spans="2:26" ht="13.5" customHeight="1" x14ac:dyDescent="0.2">
      <c r="B39" s="36">
        <v>109</v>
      </c>
      <c r="C39" s="19" t="s">
        <v>67</v>
      </c>
      <c r="D39" s="17">
        <v>15741</v>
      </c>
      <c r="E39" s="13">
        <v>0</v>
      </c>
      <c r="F39" s="13">
        <f t="shared" si="29"/>
        <v>-5329</v>
      </c>
      <c r="G39" s="13">
        <v>-5329</v>
      </c>
      <c r="H39" s="13">
        <v>0</v>
      </c>
      <c r="I39" s="13">
        <v>10412</v>
      </c>
      <c r="J39" s="13">
        <v>10412</v>
      </c>
      <c r="K39" s="13">
        <v>0</v>
      </c>
      <c r="L39" s="13">
        <v>0</v>
      </c>
      <c r="M39" s="14">
        <v>9909.57</v>
      </c>
      <c r="N39" s="14">
        <f t="shared" si="30"/>
        <v>502.43000000000029</v>
      </c>
      <c r="O39" s="14">
        <f t="shared" si="31"/>
        <v>502.43000000000029</v>
      </c>
      <c r="P39" s="14">
        <f t="shared" si="33"/>
        <v>0</v>
      </c>
      <c r="Q39" s="14">
        <v>3432.86</v>
      </c>
      <c r="R39" s="13">
        <v>6476.71</v>
      </c>
      <c r="S39" s="17">
        <f t="shared" ref="S39" si="36">+M39/J39*100</f>
        <v>95.174510180560887</v>
      </c>
      <c r="T39" s="17">
        <f t="shared" ref="T39:T42" si="37">+M39/I39*100</f>
        <v>95.174510180560887</v>
      </c>
      <c r="U39" s="38"/>
    </row>
    <row r="40" spans="2:26" ht="13.5" customHeight="1" x14ac:dyDescent="0.2">
      <c r="B40" s="33">
        <v>110</v>
      </c>
      <c r="C40" s="10" t="s">
        <v>68</v>
      </c>
      <c r="D40" s="3">
        <f>SUM(D41:D47)</f>
        <v>784632</v>
      </c>
      <c r="E40" s="3">
        <f>SUM(E41:E47)</f>
        <v>0</v>
      </c>
      <c r="F40" s="3">
        <f>SUM(F41:F47)</f>
        <v>1218730</v>
      </c>
      <c r="G40" s="3">
        <f t="shared" ref="G40" si="38">SUM(G41:G47)</f>
        <v>-17766</v>
      </c>
      <c r="H40" s="3">
        <f>SUM(H41:H47)</f>
        <v>1236496</v>
      </c>
      <c r="I40" s="3">
        <f>SUM(I41:I47)</f>
        <v>2003362</v>
      </c>
      <c r="J40" s="3">
        <f>SUM(J41:J47)</f>
        <v>1963168</v>
      </c>
      <c r="K40" s="3">
        <f>SUM(K41:K47)</f>
        <v>0</v>
      </c>
      <c r="L40" s="3">
        <f t="shared" ref="L40" si="39">SUM(L41:L47)</f>
        <v>211406.56</v>
      </c>
      <c r="M40" s="3">
        <f>SUM(M41:M47)</f>
        <v>785030.64</v>
      </c>
      <c r="N40" s="3">
        <f>SUM(N41:N47)</f>
        <v>1178137.3599999999</v>
      </c>
      <c r="O40" s="3">
        <f>SUM(O41:O47)</f>
        <v>1218331.3599999999</v>
      </c>
      <c r="P40" s="3">
        <f>SUM(P41:P47)</f>
        <v>40194</v>
      </c>
      <c r="Q40" s="3">
        <f t="shared" ref="Q40:R40" si="40">SUM(Q41:Q47)</f>
        <v>466039.27</v>
      </c>
      <c r="R40" s="3">
        <f t="shared" si="40"/>
        <v>318991.37</v>
      </c>
      <c r="S40" s="4">
        <f>+M40/J40*100</f>
        <v>39.987950088836008</v>
      </c>
      <c r="T40" s="4">
        <f t="shared" si="37"/>
        <v>39.185660904020345</v>
      </c>
      <c r="U40" s="39"/>
    </row>
    <row r="41" spans="2:26" ht="13.5" customHeight="1" x14ac:dyDescent="0.2">
      <c r="B41" s="40">
        <v>111</v>
      </c>
      <c r="C41" s="19" t="s">
        <v>69</v>
      </c>
      <c r="D41" s="13">
        <v>30660</v>
      </c>
      <c r="E41" s="13">
        <v>0</v>
      </c>
      <c r="F41" s="13">
        <f t="shared" si="29"/>
        <v>0</v>
      </c>
      <c r="G41" s="13">
        <v>0</v>
      </c>
      <c r="H41" s="13">
        <v>0</v>
      </c>
      <c r="I41" s="13">
        <v>30660</v>
      </c>
      <c r="J41" s="13">
        <v>21366</v>
      </c>
      <c r="K41" s="13">
        <v>0</v>
      </c>
      <c r="L41" s="32">
        <v>181.44</v>
      </c>
      <c r="M41" s="14">
        <v>10220.85</v>
      </c>
      <c r="N41" s="14">
        <f t="shared" ref="N41:N46" si="41">J41-M41</f>
        <v>11145.15</v>
      </c>
      <c r="O41" s="14">
        <f t="shared" ref="O41:O47" si="42">+N41+P41</f>
        <v>20439.150000000001</v>
      </c>
      <c r="P41" s="14">
        <f>+I41-J41</f>
        <v>9294</v>
      </c>
      <c r="Q41" s="14">
        <v>10220.85</v>
      </c>
      <c r="R41" s="13">
        <v>0</v>
      </c>
      <c r="S41" s="17">
        <f>+M41/J41*100</f>
        <v>47.836983993260326</v>
      </c>
      <c r="T41" s="17">
        <f t="shared" si="37"/>
        <v>33.336105675146769</v>
      </c>
      <c r="U41" s="38"/>
    </row>
    <row r="42" spans="2:26" ht="13.5" customHeight="1" x14ac:dyDescent="0.2">
      <c r="B42" s="40">
        <v>112</v>
      </c>
      <c r="C42" s="19" t="s">
        <v>70</v>
      </c>
      <c r="D42" s="13">
        <v>47220</v>
      </c>
      <c r="E42" s="13">
        <v>0</v>
      </c>
      <c r="F42" s="13">
        <f t="shared" si="29"/>
        <v>-200</v>
      </c>
      <c r="G42" s="13">
        <v>-200</v>
      </c>
      <c r="H42" s="13">
        <v>0</v>
      </c>
      <c r="I42" s="13">
        <v>47020</v>
      </c>
      <c r="J42" s="13">
        <v>31300</v>
      </c>
      <c r="K42" s="13">
        <v>0</v>
      </c>
      <c r="L42" s="32">
        <v>2980.5</v>
      </c>
      <c r="M42" s="14">
        <v>17195.71</v>
      </c>
      <c r="N42" s="14">
        <f t="shared" si="41"/>
        <v>14104.29</v>
      </c>
      <c r="O42" s="14">
        <f t="shared" si="42"/>
        <v>29824.29</v>
      </c>
      <c r="P42" s="14">
        <f t="shared" si="33"/>
        <v>15720</v>
      </c>
      <c r="Q42" s="14">
        <v>14174.26</v>
      </c>
      <c r="R42" s="13">
        <v>3021.45</v>
      </c>
      <c r="S42" s="17">
        <f t="shared" ref="S42" si="43">+M42/J42*100</f>
        <v>54.938370607028752</v>
      </c>
      <c r="T42" s="17">
        <f t="shared" si="37"/>
        <v>36.571054870267972</v>
      </c>
      <c r="U42" s="38"/>
    </row>
    <row r="43" spans="2:26" ht="13.5" customHeight="1" x14ac:dyDescent="0.2">
      <c r="B43" s="40">
        <v>113</v>
      </c>
      <c r="C43" s="19" t="s">
        <v>71</v>
      </c>
      <c r="D43" s="13">
        <v>3108</v>
      </c>
      <c r="E43" s="13">
        <v>0</v>
      </c>
      <c r="F43" s="13">
        <f t="shared" si="29"/>
        <v>0</v>
      </c>
      <c r="G43" s="13">
        <v>0</v>
      </c>
      <c r="H43" s="13">
        <v>0</v>
      </c>
      <c r="I43" s="13">
        <v>3108</v>
      </c>
      <c r="J43" s="13">
        <v>1554</v>
      </c>
      <c r="K43" s="13">
        <v>0</v>
      </c>
      <c r="L43" s="32">
        <v>0</v>
      </c>
      <c r="M43" s="14">
        <v>1141.8499999999999</v>
      </c>
      <c r="N43" s="14">
        <f t="shared" si="41"/>
        <v>412.15000000000009</v>
      </c>
      <c r="O43" s="14">
        <f t="shared" si="42"/>
        <v>1966.15</v>
      </c>
      <c r="P43" s="14">
        <f t="shared" si="33"/>
        <v>1554</v>
      </c>
      <c r="Q43" s="13">
        <v>941.85</v>
      </c>
      <c r="R43" s="14">
        <v>200</v>
      </c>
      <c r="S43" s="17">
        <f t="shared" si="12"/>
        <v>73.47812097812097</v>
      </c>
      <c r="T43" s="17">
        <f t="shared" si="13"/>
        <v>36.739060489060485</v>
      </c>
    </row>
    <row r="44" spans="2:26" ht="13.5" customHeight="1" x14ac:dyDescent="0.2">
      <c r="B44" s="40">
        <v>114</v>
      </c>
      <c r="C44" s="19" t="s">
        <v>72</v>
      </c>
      <c r="D44" s="13">
        <v>450409</v>
      </c>
      <c r="E44" s="13">
        <v>0</v>
      </c>
      <c r="F44" s="13">
        <f t="shared" si="29"/>
        <v>726529</v>
      </c>
      <c r="G44" s="13">
        <v>-17566</v>
      </c>
      <c r="H44" s="13">
        <v>744095</v>
      </c>
      <c r="I44" s="13">
        <v>1176938</v>
      </c>
      <c r="J44" s="13">
        <v>1176938</v>
      </c>
      <c r="K44" s="13">
        <v>0</v>
      </c>
      <c r="L44" s="32">
        <v>63458.23</v>
      </c>
      <c r="M44" s="14">
        <v>490793.18</v>
      </c>
      <c r="N44" s="14">
        <f t="shared" si="41"/>
        <v>686144.82000000007</v>
      </c>
      <c r="O44" s="14">
        <f t="shared" si="42"/>
        <v>686144.82000000007</v>
      </c>
      <c r="P44" s="14">
        <f t="shared" si="33"/>
        <v>0</v>
      </c>
      <c r="Q44" s="13">
        <v>427451.48</v>
      </c>
      <c r="R44" s="13">
        <v>63341.7</v>
      </c>
      <c r="S44" s="17">
        <f t="shared" si="12"/>
        <v>41.700852551281372</v>
      </c>
      <c r="T44" s="17">
        <f t="shared" si="13"/>
        <v>41.700852551281372</v>
      </c>
    </row>
    <row r="45" spans="2:26" ht="13.5" customHeight="1" x14ac:dyDescent="0.2">
      <c r="B45" s="40">
        <v>115</v>
      </c>
      <c r="C45" s="19" t="s">
        <v>73</v>
      </c>
      <c r="D45" s="13">
        <v>70228</v>
      </c>
      <c r="E45" s="13">
        <v>0</v>
      </c>
      <c r="F45" s="13">
        <f t="shared" si="29"/>
        <v>880</v>
      </c>
      <c r="G45" s="13">
        <v>0</v>
      </c>
      <c r="H45" s="13">
        <v>880</v>
      </c>
      <c r="I45" s="13">
        <v>71108</v>
      </c>
      <c r="J45" s="13">
        <v>57482</v>
      </c>
      <c r="K45" s="13">
        <v>0</v>
      </c>
      <c r="L45" s="32">
        <v>2809.59</v>
      </c>
      <c r="M45" s="14">
        <v>15708.04</v>
      </c>
      <c r="N45" s="14">
        <f t="shared" si="41"/>
        <v>41773.96</v>
      </c>
      <c r="O45" s="14">
        <f t="shared" si="42"/>
        <v>55399.96</v>
      </c>
      <c r="P45" s="14">
        <f t="shared" si="33"/>
        <v>13626</v>
      </c>
      <c r="Q45" s="13">
        <v>5030.07</v>
      </c>
      <c r="R45" s="13">
        <v>10677.97</v>
      </c>
      <c r="S45" s="17">
        <f t="shared" si="12"/>
        <v>27.326884937893603</v>
      </c>
      <c r="T45" s="17">
        <f t="shared" si="13"/>
        <v>22.090397704899591</v>
      </c>
    </row>
    <row r="46" spans="2:26" ht="13.5" customHeight="1" x14ac:dyDescent="0.2">
      <c r="B46" s="40">
        <v>116</v>
      </c>
      <c r="C46" s="19" t="s">
        <v>74</v>
      </c>
      <c r="D46" s="13">
        <v>154382</v>
      </c>
      <c r="E46" s="13">
        <v>0</v>
      </c>
      <c r="F46" s="13">
        <f t="shared" si="29"/>
        <v>491521</v>
      </c>
      <c r="G46" s="13">
        <v>0</v>
      </c>
      <c r="H46" s="13">
        <v>491521</v>
      </c>
      <c r="I46" s="13">
        <v>645903</v>
      </c>
      <c r="J46" s="13">
        <v>645903</v>
      </c>
      <c r="K46" s="13">
        <v>0</v>
      </c>
      <c r="L46" s="32">
        <v>141976.79999999999</v>
      </c>
      <c r="M46" s="14">
        <v>249971.01</v>
      </c>
      <c r="N46" s="14">
        <f t="shared" si="41"/>
        <v>395931.99</v>
      </c>
      <c r="O46" s="14">
        <f t="shared" si="42"/>
        <v>395931.99</v>
      </c>
      <c r="P46" s="14">
        <f t="shared" si="33"/>
        <v>0</v>
      </c>
      <c r="Q46" s="13">
        <v>8220.76</v>
      </c>
      <c r="R46" s="13">
        <v>241750.25</v>
      </c>
      <c r="S46" s="17">
        <f t="shared" si="12"/>
        <v>38.701013929336142</v>
      </c>
      <c r="T46" s="17">
        <f t="shared" si="13"/>
        <v>38.701013929336142</v>
      </c>
    </row>
    <row r="47" spans="2:26" ht="13.5" customHeight="1" x14ac:dyDescent="0.2">
      <c r="B47" s="40">
        <v>117</v>
      </c>
      <c r="C47" s="19" t="s">
        <v>75</v>
      </c>
      <c r="D47" s="13">
        <v>28625</v>
      </c>
      <c r="E47" s="13">
        <v>0</v>
      </c>
      <c r="F47" s="13">
        <f t="shared" si="29"/>
        <v>0</v>
      </c>
      <c r="G47" s="13">
        <v>0</v>
      </c>
      <c r="H47" s="13">
        <v>0</v>
      </c>
      <c r="I47" s="13">
        <v>28625</v>
      </c>
      <c r="J47" s="13">
        <v>28625</v>
      </c>
      <c r="K47" s="13">
        <v>0</v>
      </c>
      <c r="L47" s="14">
        <v>0</v>
      </c>
      <c r="M47" s="14">
        <v>0</v>
      </c>
      <c r="N47" s="14">
        <f t="shared" ref="N47" si="44">J47-M47</f>
        <v>28625</v>
      </c>
      <c r="O47" s="14">
        <f t="shared" si="42"/>
        <v>28625</v>
      </c>
      <c r="P47" s="14">
        <f t="shared" si="33"/>
        <v>0</v>
      </c>
      <c r="Q47" s="13">
        <v>0</v>
      </c>
      <c r="R47" s="13">
        <v>0</v>
      </c>
      <c r="S47" s="17">
        <f t="shared" ref="S47:S48" si="45">+M47/J47*100</f>
        <v>0</v>
      </c>
      <c r="T47" s="17">
        <f t="shared" ref="T47:T48" si="46">+M47/I47*100</f>
        <v>0</v>
      </c>
    </row>
    <row r="48" spans="2:26" ht="13.5" customHeight="1" x14ac:dyDescent="0.2">
      <c r="B48" s="41">
        <v>120</v>
      </c>
      <c r="C48" s="10" t="s">
        <v>76</v>
      </c>
      <c r="D48" s="22">
        <v>4020</v>
      </c>
      <c r="E48" s="22">
        <v>0</v>
      </c>
      <c r="F48" s="22">
        <f t="shared" si="29"/>
        <v>-290</v>
      </c>
      <c r="G48" s="22">
        <v>-1290</v>
      </c>
      <c r="H48" s="22">
        <v>1000</v>
      </c>
      <c r="I48" s="22">
        <v>3730</v>
      </c>
      <c r="J48" s="22">
        <v>3110</v>
      </c>
      <c r="K48" s="22">
        <v>0</v>
      </c>
      <c r="L48" s="3">
        <v>0</v>
      </c>
      <c r="M48" s="3">
        <v>0</v>
      </c>
      <c r="N48" s="3">
        <f>J48-M48</f>
        <v>3110</v>
      </c>
      <c r="O48" s="3">
        <f t="shared" ref="O48" si="47">+N48+P48</f>
        <v>3730</v>
      </c>
      <c r="P48" s="3">
        <f t="shared" si="33"/>
        <v>620</v>
      </c>
      <c r="Q48" s="22">
        <v>0</v>
      </c>
      <c r="R48" s="3">
        <v>0</v>
      </c>
      <c r="S48" s="4">
        <f t="shared" si="45"/>
        <v>0</v>
      </c>
      <c r="T48" s="4">
        <f t="shared" si="46"/>
        <v>0</v>
      </c>
    </row>
    <row r="49" spans="2:20" ht="13.5" customHeight="1" x14ac:dyDescent="0.2">
      <c r="B49" s="41">
        <v>130</v>
      </c>
      <c r="C49" s="10" t="s">
        <v>77</v>
      </c>
      <c r="D49" s="3">
        <f>SUM(D50:D51)</f>
        <v>29200</v>
      </c>
      <c r="E49" s="3">
        <f t="shared" ref="E49:Q49" si="48">SUM(E50:E51)</f>
        <v>0</v>
      </c>
      <c r="F49" s="3">
        <f t="shared" ref="F49" si="49">SUM(F50:F51)</f>
        <v>265901</v>
      </c>
      <c r="G49" s="3">
        <f>SUM(G50:G51)</f>
        <v>-5680</v>
      </c>
      <c r="H49" s="3">
        <f t="shared" si="48"/>
        <v>271581</v>
      </c>
      <c r="I49" s="3">
        <f>SUM(I50:I51)</f>
        <v>295101</v>
      </c>
      <c r="J49" s="3">
        <f>SUM(J50:J51)</f>
        <v>294701</v>
      </c>
      <c r="K49" s="3">
        <f t="shared" si="48"/>
        <v>0</v>
      </c>
      <c r="L49" s="3">
        <f t="shared" si="48"/>
        <v>10401.73</v>
      </c>
      <c r="M49" s="3">
        <f t="shared" si="48"/>
        <v>69739.31</v>
      </c>
      <c r="N49" s="3">
        <f>SUM(N50:N51)</f>
        <v>224961.68999999997</v>
      </c>
      <c r="O49" s="3">
        <f t="shared" si="48"/>
        <v>225361.68999999997</v>
      </c>
      <c r="P49" s="3">
        <f t="shared" si="48"/>
        <v>400</v>
      </c>
      <c r="Q49" s="3">
        <f t="shared" si="48"/>
        <v>5250.15</v>
      </c>
      <c r="R49" s="3">
        <f>SUM(R50:R51)</f>
        <v>64489.16</v>
      </c>
      <c r="S49" s="4">
        <f t="shared" si="12"/>
        <v>23.664429370785982</v>
      </c>
      <c r="T49" s="4">
        <f t="shared" si="13"/>
        <v>23.632352991009856</v>
      </c>
    </row>
    <row r="50" spans="2:20" ht="13.5" customHeight="1" x14ac:dyDescent="0.2">
      <c r="B50" s="35">
        <v>131</v>
      </c>
      <c r="C50" s="19" t="s">
        <v>78</v>
      </c>
      <c r="D50" s="85">
        <v>2200</v>
      </c>
      <c r="E50" s="13">
        <v>0</v>
      </c>
      <c r="F50" s="13">
        <f t="shared" si="29"/>
        <v>-900</v>
      </c>
      <c r="G50" s="13">
        <v>-900</v>
      </c>
      <c r="H50" s="13">
        <v>0</v>
      </c>
      <c r="I50" s="13">
        <v>1300</v>
      </c>
      <c r="J50" s="85">
        <v>1300</v>
      </c>
      <c r="K50" s="13">
        <v>0</v>
      </c>
      <c r="L50" s="14">
        <v>0</v>
      </c>
      <c r="M50" s="14">
        <v>18.73</v>
      </c>
      <c r="N50" s="14">
        <f t="shared" ref="N50:N55" si="50">J50-M50</f>
        <v>1281.27</v>
      </c>
      <c r="O50" s="14">
        <f t="shared" ref="O50:O51" si="51">+N50+P50</f>
        <v>1281.27</v>
      </c>
      <c r="P50" s="14">
        <f>+I50-J50</f>
        <v>0</v>
      </c>
      <c r="Q50" s="13">
        <v>18.73</v>
      </c>
      <c r="R50" s="14">
        <v>0</v>
      </c>
      <c r="S50" s="17">
        <f>+M50/J50*100</f>
        <v>1.4407692307692308</v>
      </c>
      <c r="T50" s="17">
        <f t="shared" si="13"/>
        <v>1.4407692307692308</v>
      </c>
    </row>
    <row r="51" spans="2:20" ht="13.5" customHeight="1" x14ac:dyDescent="0.2">
      <c r="B51" s="35">
        <v>132</v>
      </c>
      <c r="C51" s="19" t="s">
        <v>79</v>
      </c>
      <c r="D51" s="87">
        <v>27000</v>
      </c>
      <c r="E51" s="13">
        <v>0</v>
      </c>
      <c r="F51" s="13">
        <f t="shared" si="29"/>
        <v>266801</v>
      </c>
      <c r="G51" s="13">
        <v>-4780</v>
      </c>
      <c r="H51" s="13">
        <v>271581</v>
      </c>
      <c r="I51" s="13">
        <v>293801</v>
      </c>
      <c r="J51" s="85">
        <v>293401</v>
      </c>
      <c r="K51" s="13">
        <v>0</v>
      </c>
      <c r="L51" s="14">
        <v>10401.73</v>
      </c>
      <c r="M51" s="14">
        <v>69720.58</v>
      </c>
      <c r="N51" s="14">
        <f t="shared" si="50"/>
        <v>223680.41999999998</v>
      </c>
      <c r="O51" s="14">
        <f t="shared" si="51"/>
        <v>224080.41999999998</v>
      </c>
      <c r="P51" s="14">
        <f>+I51-J51</f>
        <v>400</v>
      </c>
      <c r="Q51" s="13">
        <v>5231.42</v>
      </c>
      <c r="R51" s="16">
        <v>64489.16</v>
      </c>
      <c r="S51" s="17">
        <f t="shared" si="12"/>
        <v>23.762897876967017</v>
      </c>
      <c r="T51" s="17">
        <f t="shared" si="13"/>
        <v>23.730545505290998</v>
      </c>
    </row>
    <row r="52" spans="2:20" ht="13.5" customHeight="1" x14ac:dyDescent="0.2">
      <c r="B52" s="41">
        <v>140</v>
      </c>
      <c r="C52" s="31" t="s">
        <v>80</v>
      </c>
      <c r="D52" s="3">
        <f>SUM(D53:D55)</f>
        <v>210781</v>
      </c>
      <c r="E52" s="3">
        <f t="shared" ref="E52:R52" si="52">SUM(E53:E55)</f>
        <v>0</v>
      </c>
      <c r="F52" s="3">
        <f t="shared" ref="F52" si="53">SUM(F53:F55)</f>
        <v>1640166</v>
      </c>
      <c r="G52" s="3">
        <f t="shared" si="52"/>
        <v>20811</v>
      </c>
      <c r="H52" s="3">
        <f t="shared" si="52"/>
        <v>1619355</v>
      </c>
      <c r="I52" s="3">
        <f>SUM(I53:I55)</f>
        <v>1850947</v>
      </c>
      <c r="J52" s="3">
        <f t="shared" si="52"/>
        <v>1829705</v>
      </c>
      <c r="K52" s="3">
        <f t="shared" si="52"/>
        <v>0</v>
      </c>
      <c r="L52" s="3">
        <f t="shared" si="52"/>
        <v>111555</v>
      </c>
      <c r="M52" s="3">
        <f t="shared" si="52"/>
        <v>375430</v>
      </c>
      <c r="N52" s="3">
        <f>SUM(N53:N55)</f>
        <v>1454275</v>
      </c>
      <c r="O52" s="3">
        <f t="shared" si="52"/>
        <v>1475517</v>
      </c>
      <c r="P52" s="3">
        <f>SUM(P53:P55)</f>
        <v>21242</v>
      </c>
      <c r="Q52" s="3">
        <f>SUM(Q53:Q55)</f>
        <v>203037</v>
      </c>
      <c r="R52" s="3">
        <f t="shared" si="52"/>
        <v>172393</v>
      </c>
      <c r="S52" s="4">
        <f t="shared" si="12"/>
        <v>20.518608190937883</v>
      </c>
      <c r="T52" s="4">
        <f t="shared" si="13"/>
        <v>20.283130743343815</v>
      </c>
    </row>
    <row r="53" spans="2:20" ht="13.5" customHeight="1" x14ac:dyDescent="0.2">
      <c r="B53" s="35">
        <v>141</v>
      </c>
      <c r="C53" s="19" t="s">
        <v>81</v>
      </c>
      <c r="D53" s="85">
        <v>136374</v>
      </c>
      <c r="E53" s="13">
        <v>0</v>
      </c>
      <c r="F53" s="13">
        <f t="shared" si="29"/>
        <v>1058368</v>
      </c>
      <c r="G53" s="13">
        <v>31702</v>
      </c>
      <c r="H53" s="13">
        <v>1026666</v>
      </c>
      <c r="I53" s="13">
        <v>1194742</v>
      </c>
      <c r="J53" s="85">
        <v>1174657</v>
      </c>
      <c r="K53" s="13">
        <v>0</v>
      </c>
      <c r="L53" s="15">
        <v>51640</v>
      </c>
      <c r="M53" s="15">
        <v>211728</v>
      </c>
      <c r="N53" s="14">
        <f t="shared" si="50"/>
        <v>962929</v>
      </c>
      <c r="O53" s="14">
        <f t="shared" ref="O53:O55" si="54">+N53+P53</f>
        <v>983014</v>
      </c>
      <c r="P53" s="14">
        <f>+I53-J53</f>
        <v>20085</v>
      </c>
      <c r="Q53" s="13">
        <v>159046</v>
      </c>
      <c r="R53" s="16">
        <v>52682</v>
      </c>
      <c r="S53" s="17">
        <f t="shared" si="12"/>
        <v>18.024665923754764</v>
      </c>
      <c r="T53" s="17">
        <f t="shared" si="13"/>
        <v>17.721650364681246</v>
      </c>
    </row>
    <row r="54" spans="2:20" ht="13.5" customHeight="1" x14ac:dyDescent="0.2">
      <c r="B54" s="35">
        <v>142</v>
      </c>
      <c r="C54" s="19" t="s">
        <v>82</v>
      </c>
      <c r="D54" s="85">
        <v>40000</v>
      </c>
      <c r="E54" s="13">
        <v>0</v>
      </c>
      <c r="F54" s="13">
        <f t="shared" si="29"/>
        <v>300000</v>
      </c>
      <c r="G54" s="13">
        <v>0</v>
      </c>
      <c r="H54" s="13">
        <v>300000</v>
      </c>
      <c r="I54" s="13">
        <v>340000</v>
      </c>
      <c r="J54" s="85">
        <v>340000</v>
      </c>
      <c r="K54" s="13">
        <v>0</v>
      </c>
      <c r="L54" s="13">
        <v>0</v>
      </c>
      <c r="M54" s="15">
        <v>43600</v>
      </c>
      <c r="N54" s="14">
        <f t="shared" si="50"/>
        <v>296400</v>
      </c>
      <c r="O54" s="14">
        <f t="shared" si="54"/>
        <v>296400</v>
      </c>
      <c r="P54" s="14">
        <f>+I54-J54</f>
        <v>0</v>
      </c>
      <c r="Q54" s="13">
        <v>43600</v>
      </c>
      <c r="R54" s="14">
        <v>0</v>
      </c>
      <c r="S54" s="17">
        <f t="shared" si="12"/>
        <v>12.823529411764707</v>
      </c>
      <c r="T54" s="17">
        <f t="shared" si="13"/>
        <v>12.823529411764707</v>
      </c>
    </row>
    <row r="55" spans="2:20" ht="13.5" customHeight="1" x14ac:dyDescent="0.2">
      <c r="B55" s="35">
        <v>143</v>
      </c>
      <c r="C55" s="19" t="s">
        <v>83</v>
      </c>
      <c r="D55" s="87">
        <v>34407</v>
      </c>
      <c r="E55" s="13">
        <v>0</v>
      </c>
      <c r="F55" s="13">
        <f t="shared" si="29"/>
        <v>281798</v>
      </c>
      <c r="G55" s="13">
        <v>-10891</v>
      </c>
      <c r="H55" s="13">
        <v>292689</v>
      </c>
      <c r="I55" s="13">
        <v>316205</v>
      </c>
      <c r="J55" s="85">
        <v>315048</v>
      </c>
      <c r="K55" s="13">
        <v>0</v>
      </c>
      <c r="L55" s="15">
        <v>59915</v>
      </c>
      <c r="M55" s="15">
        <v>120102</v>
      </c>
      <c r="N55" s="14">
        <f t="shared" si="50"/>
        <v>194946</v>
      </c>
      <c r="O55" s="14">
        <f t="shared" si="54"/>
        <v>196103</v>
      </c>
      <c r="P55" s="14">
        <f>+I55-J55</f>
        <v>1157</v>
      </c>
      <c r="Q55" s="13">
        <v>391</v>
      </c>
      <c r="R55" s="14">
        <v>119711</v>
      </c>
      <c r="S55" s="17">
        <f t="shared" si="12"/>
        <v>38.12181000990325</v>
      </c>
      <c r="T55" s="17">
        <f t="shared" si="13"/>
        <v>37.98232159516769</v>
      </c>
    </row>
    <row r="56" spans="2:20" ht="13.5" customHeight="1" x14ac:dyDescent="0.2">
      <c r="B56" s="41">
        <v>150</v>
      </c>
      <c r="C56" s="10" t="s">
        <v>84</v>
      </c>
      <c r="D56" s="3">
        <f>SUM(D57:D60)</f>
        <v>159062</v>
      </c>
      <c r="E56" s="3">
        <f t="shared" ref="E56:Q56" si="55">SUM(E57:E60)</f>
        <v>0</v>
      </c>
      <c r="F56" s="3">
        <f>SUM(F57:F60)</f>
        <v>960229</v>
      </c>
      <c r="G56" s="3">
        <f t="shared" si="55"/>
        <v>35833</v>
      </c>
      <c r="H56" s="3">
        <f>SUM(H57:H60)</f>
        <v>924396</v>
      </c>
      <c r="I56" s="3">
        <f>SUM(I57:I60)</f>
        <v>1119291</v>
      </c>
      <c r="J56" s="3">
        <f>SUM(J57:J60)</f>
        <v>1116300</v>
      </c>
      <c r="K56" s="3">
        <f t="shared" si="55"/>
        <v>0</v>
      </c>
      <c r="L56" s="3">
        <f t="shared" si="55"/>
        <v>71107.26999999999</v>
      </c>
      <c r="M56" s="3">
        <f t="shared" si="55"/>
        <v>240123.15</v>
      </c>
      <c r="N56" s="3">
        <f>SUM(N57:N60)</f>
        <v>876176.85</v>
      </c>
      <c r="O56" s="3">
        <f t="shared" si="55"/>
        <v>879167.85</v>
      </c>
      <c r="P56" s="3">
        <f t="shared" si="55"/>
        <v>2991</v>
      </c>
      <c r="Q56" s="3">
        <f t="shared" si="55"/>
        <v>116099.91</v>
      </c>
      <c r="R56" s="3">
        <f>SUM(R57:R60)</f>
        <v>124023.24</v>
      </c>
      <c r="S56" s="4">
        <f t="shared" si="12"/>
        <v>21.510628863208815</v>
      </c>
      <c r="T56" s="4">
        <f t="shared" si="13"/>
        <v>21.453147572883189</v>
      </c>
    </row>
    <row r="57" spans="2:20" ht="13.5" customHeight="1" x14ac:dyDescent="0.2">
      <c r="B57" s="35">
        <v>151</v>
      </c>
      <c r="C57" s="19" t="s">
        <v>81</v>
      </c>
      <c r="D57" s="85">
        <v>93141</v>
      </c>
      <c r="E57" s="13">
        <v>0</v>
      </c>
      <c r="F57" s="13">
        <f t="shared" si="29"/>
        <v>800203</v>
      </c>
      <c r="G57" s="13">
        <v>22035</v>
      </c>
      <c r="H57" s="13">
        <v>778168</v>
      </c>
      <c r="I57" s="13">
        <v>893344</v>
      </c>
      <c r="J57" s="85">
        <v>890453</v>
      </c>
      <c r="K57" s="13">
        <v>0</v>
      </c>
      <c r="L57" s="32">
        <v>55174.17</v>
      </c>
      <c r="M57" s="15">
        <v>176622.5</v>
      </c>
      <c r="N57" s="14">
        <f t="shared" ref="N57:N60" si="56">J57-M57</f>
        <v>713830.5</v>
      </c>
      <c r="O57" s="14">
        <f>+N57+P57</f>
        <v>716721.5</v>
      </c>
      <c r="P57" s="14">
        <f>+I57-J57</f>
        <v>2891</v>
      </c>
      <c r="Q57" s="13">
        <v>99165.06</v>
      </c>
      <c r="R57" s="85">
        <v>77457.440000000002</v>
      </c>
      <c r="S57" s="17">
        <f t="shared" si="12"/>
        <v>19.835128861377299</v>
      </c>
      <c r="T57" s="17">
        <f t="shared" si="13"/>
        <v>19.770939302217286</v>
      </c>
    </row>
    <row r="58" spans="2:20" ht="13.5" customHeight="1" x14ac:dyDescent="0.2">
      <c r="B58" s="35">
        <v>152</v>
      </c>
      <c r="C58" s="19" t="s">
        <v>85</v>
      </c>
      <c r="D58" s="85">
        <v>15000</v>
      </c>
      <c r="E58" s="13">
        <v>0</v>
      </c>
      <c r="F58" s="13">
        <f t="shared" si="29"/>
        <v>63800</v>
      </c>
      <c r="G58" s="13">
        <v>3800</v>
      </c>
      <c r="H58" s="13">
        <v>60000</v>
      </c>
      <c r="I58" s="13">
        <v>78800</v>
      </c>
      <c r="J58" s="85">
        <v>78800</v>
      </c>
      <c r="K58" s="13">
        <v>0</v>
      </c>
      <c r="L58" s="32">
        <v>1465.6</v>
      </c>
      <c r="M58" s="15">
        <v>18629.8</v>
      </c>
      <c r="N58" s="14">
        <f t="shared" si="56"/>
        <v>60170.2</v>
      </c>
      <c r="O58" s="14">
        <f t="shared" ref="O58:O60" si="57">+N58+P58</f>
        <v>60170.2</v>
      </c>
      <c r="P58" s="14">
        <f>+I58-J58</f>
        <v>0</v>
      </c>
      <c r="Q58" s="13">
        <v>12549</v>
      </c>
      <c r="R58" s="85">
        <v>6080.8</v>
      </c>
      <c r="S58" s="17">
        <f t="shared" si="12"/>
        <v>23.641878172588832</v>
      </c>
      <c r="T58" s="17">
        <f t="shared" si="13"/>
        <v>23.641878172588832</v>
      </c>
    </row>
    <row r="59" spans="2:20" ht="13.5" customHeight="1" x14ac:dyDescent="0.2">
      <c r="B59" s="35">
        <v>153</v>
      </c>
      <c r="C59" s="19" t="s">
        <v>86</v>
      </c>
      <c r="D59" s="85">
        <v>46271</v>
      </c>
      <c r="E59" s="13">
        <v>0</v>
      </c>
      <c r="F59" s="13">
        <f t="shared" si="29"/>
        <v>68358</v>
      </c>
      <c r="G59" s="13">
        <v>-170</v>
      </c>
      <c r="H59" s="13">
        <v>68528</v>
      </c>
      <c r="I59" s="13">
        <v>114629</v>
      </c>
      <c r="J59" s="85">
        <v>114529</v>
      </c>
      <c r="K59" s="13">
        <v>0</v>
      </c>
      <c r="L59" s="32">
        <v>13910</v>
      </c>
      <c r="M59" s="15">
        <v>37713.5</v>
      </c>
      <c r="N59" s="14">
        <f t="shared" si="56"/>
        <v>76815.5</v>
      </c>
      <c r="O59" s="14">
        <f t="shared" si="57"/>
        <v>76915.5</v>
      </c>
      <c r="P59" s="14">
        <f>+I59-J59</f>
        <v>100</v>
      </c>
      <c r="Q59" s="13">
        <v>142.5</v>
      </c>
      <c r="R59" s="14">
        <v>37571</v>
      </c>
      <c r="S59" s="17">
        <f t="shared" si="12"/>
        <v>32.929214434771978</v>
      </c>
      <c r="T59" s="17">
        <f t="shared" si="13"/>
        <v>32.900487660190706</v>
      </c>
    </row>
    <row r="60" spans="2:20" ht="13.5" customHeight="1" x14ac:dyDescent="0.2">
      <c r="B60" s="35">
        <v>154</v>
      </c>
      <c r="C60" s="19" t="s">
        <v>87</v>
      </c>
      <c r="D60" s="87">
        <v>4650</v>
      </c>
      <c r="E60" s="13">
        <v>0</v>
      </c>
      <c r="F60" s="13">
        <f t="shared" si="29"/>
        <v>27868</v>
      </c>
      <c r="G60" s="13">
        <v>10168</v>
      </c>
      <c r="H60" s="13">
        <v>17700</v>
      </c>
      <c r="I60" s="13">
        <v>32518</v>
      </c>
      <c r="J60" s="85">
        <v>32518</v>
      </c>
      <c r="K60" s="13">
        <v>0</v>
      </c>
      <c r="L60" s="32">
        <v>557.5</v>
      </c>
      <c r="M60" s="15">
        <v>7157.35</v>
      </c>
      <c r="N60" s="14">
        <f t="shared" si="56"/>
        <v>25360.65</v>
      </c>
      <c r="O60" s="14">
        <f t="shared" si="57"/>
        <v>25360.65</v>
      </c>
      <c r="P60" s="14">
        <f>+I60-J60</f>
        <v>0</v>
      </c>
      <c r="Q60" s="13">
        <v>4243.3500000000004</v>
      </c>
      <c r="R60" s="14">
        <v>2914</v>
      </c>
      <c r="S60" s="17">
        <f t="shared" si="12"/>
        <v>22.010424995387172</v>
      </c>
      <c r="T60" s="17">
        <f t="shared" si="13"/>
        <v>22.010424995387172</v>
      </c>
    </row>
    <row r="61" spans="2:20" ht="13.5" customHeight="1" x14ac:dyDescent="0.2">
      <c r="B61" s="41">
        <v>160</v>
      </c>
      <c r="C61" s="10" t="s">
        <v>88</v>
      </c>
      <c r="D61" s="3">
        <f>SUM(D62:D66)</f>
        <v>280308</v>
      </c>
      <c r="E61" s="3">
        <f t="shared" ref="E61:Q61" si="58">SUM(E62:E66)</f>
        <v>0</v>
      </c>
      <c r="F61" s="3">
        <f t="shared" ref="F61" si="59">SUM(F62:F66)</f>
        <v>4108091</v>
      </c>
      <c r="G61" s="3">
        <f t="shared" si="58"/>
        <v>-673787</v>
      </c>
      <c r="H61" s="3">
        <f t="shared" si="58"/>
        <v>4781878</v>
      </c>
      <c r="I61" s="3">
        <f>SUM(I62:I66)</f>
        <v>4388399</v>
      </c>
      <c r="J61" s="3">
        <f t="shared" si="58"/>
        <v>4388189</v>
      </c>
      <c r="K61" s="3">
        <f t="shared" si="58"/>
        <v>0</v>
      </c>
      <c r="L61" s="3">
        <f>SUM(L62:L66)</f>
        <v>1557203.43</v>
      </c>
      <c r="M61" s="3">
        <f>SUM(M62:M66)</f>
        <v>2005975.5299999998</v>
      </c>
      <c r="N61" s="3">
        <f>SUM(N62:N66)</f>
        <v>2382213.4700000002</v>
      </c>
      <c r="O61" s="3">
        <f t="shared" si="58"/>
        <v>2382423.4700000002</v>
      </c>
      <c r="P61" s="3">
        <f t="shared" si="58"/>
        <v>210</v>
      </c>
      <c r="Q61" s="3">
        <f t="shared" si="58"/>
        <v>253848.72999999998</v>
      </c>
      <c r="R61" s="3">
        <f>SUM(R62:R66)</f>
        <v>1752126.7999999998</v>
      </c>
      <c r="S61" s="4">
        <f t="shared" si="12"/>
        <v>45.713061356290716</v>
      </c>
      <c r="T61" s="4">
        <f t="shared" si="13"/>
        <v>45.710873828929408</v>
      </c>
    </row>
    <row r="62" spans="2:20" ht="13.5" customHeight="1" x14ac:dyDescent="0.2">
      <c r="B62" s="35">
        <v>162</v>
      </c>
      <c r="C62" s="19" t="s">
        <v>89</v>
      </c>
      <c r="D62" s="85">
        <v>1400</v>
      </c>
      <c r="E62" s="13">
        <v>0</v>
      </c>
      <c r="F62" s="13">
        <f t="shared" si="29"/>
        <v>-460</v>
      </c>
      <c r="G62" s="13">
        <v>-460</v>
      </c>
      <c r="H62" s="13">
        <v>0</v>
      </c>
      <c r="I62" s="13">
        <v>940</v>
      </c>
      <c r="J62" s="85">
        <v>940</v>
      </c>
      <c r="K62" s="13">
        <v>0</v>
      </c>
      <c r="L62" s="14">
        <v>0</v>
      </c>
      <c r="M62" s="14">
        <v>0</v>
      </c>
      <c r="N62" s="14">
        <f t="shared" ref="N62:N66" si="60">J62-M62</f>
        <v>940</v>
      </c>
      <c r="O62" s="14">
        <f t="shared" ref="O62:O66" si="61">+N62+P62</f>
        <v>940</v>
      </c>
      <c r="P62" s="14">
        <f>+I62-J62</f>
        <v>0</v>
      </c>
      <c r="Q62" s="13">
        <v>0</v>
      </c>
      <c r="R62" s="14">
        <v>0</v>
      </c>
      <c r="S62" s="17">
        <f t="shared" si="12"/>
        <v>0</v>
      </c>
      <c r="T62" s="17">
        <f t="shared" si="13"/>
        <v>0</v>
      </c>
    </row>
    <row r="63" spans="2:20" ht="13.5" customHeight="1" x14ac:dyDescent="0.2">
      <c r="B63" s="42">
        <v>163</v>
      </c>
      <c r="C63" s="19" t="s">
        <v>90</v>
      </c>
      <c r="D63" s="85">
        <v>500</v>
      </c>
      <c r="E63" s="13">
        <v>0</v>
      </c>
      <c r="F63" s="13">
        <f t="shared" si="29"/>
        <v>57500</v>
      </c>
      <c r="G63" s="13">
        <v>0</v>
      </c>
      <c r="H63" s="13">
        <v>57500</v>
      </c>
      <c r="I63" s="13">
        <v>58000</v>
      </c>
      <c r="J63" s="85">
        <v>58000</v>
      </c>
      <c r="K63" s="13">
        <v>0</v>
      </c>
      <c r="L63" s="14">
        <v>0</v>
      </c>
      <c r="M63" s="14">
        <v>39090</v>
      </c>
      <c r="N63" s="14">
        <f t="shared" si="60"/>
        <v>18910</v>
      </c>
      <c r="O63" s="14">
        <f t="shared" si="61"/>
        <v>18910</v>
      </c>
      <c r="P63" s="14">
        <f>+I63-J63</f>
        <v>0</v>
      </c>
      <c r="Q63" s="13">
        <v>39090</v>
      </c>
      <c r="R63" s="13">
        <v>0</v>
      </c>
      <c r="S63" s="17">
        <f t="shared" si="12"/>
        <v>67.396551724137936</v>
      </c>
      <c r="T63" s="17">
        <f t="shared" si="13"/>
        <v>67.396551724137936</v>
      </c>
    </row>
    <row r="64" spans="2:20" ht="13.5" customHeight="1" x14ac:dyDescent="0.2">
      <c r="B64" s="42">
        <v>164</v>
      </c>
      <c r="C64" s="19" t="s">
        <v>91</v>
      </c>
      <c r="D64" s="85">
        <v>40372</v>
      </c>
      <c r="E64" s="13">
        <v>0</v>
      </c>
      <c r="F64" s="13">
        <f t="shared" si="29"/>
        <v>2517118</v>
      </c>
      <c r="G64" s="13">
        <v>-679078</v>
      </c>
      <c r="H64" s="13">
        <v>3196196</v>
      </c>
      <c r="I64" s="13">
        <v>2557490</v>
      </c>
      <c r="J64" s="85">
        <v>2557490</v>
      </c>
      <c r="K64" s="13">
        <v>0</v>
      </c>
      <c r="L64" s="32">
        <v>1515397.91</v>
      </c>
      <c r="M64" s="14">
        <v>1515517.91</v>
      </c>
      <c r="N64" s="14">
        <f t="shared" si="60"/>
        <v>1041972.0900000001</v>
      </c>
      <c r="O64" s="14">
        <f t="shared" si="61"/>
        <v>1041972.0900000001</v>
      </c>
      <c r="P64" s="14">
        <f>+I64-J64</f>
        <v>0</v>
      </c>
      <c r="Q64" s="13">
        <v>41556.519999999997</v>
      </c>
      <c r="R64" s="13">
        <v>1473961.39</v>
      </c>
      <c r="S64" s="17">
        <f t="shared" si="12"/>
        <v>59.258018995186681</v>
      </c>
      <c r="T64" s="17">
        <f t="shared" si="13"/>
        <v>59.258018995186681</v>
      </c>
    </row>
    <row r="65" spans="2:20" ht="13.5" customHeight="1" x14ac:dyDescent="0.2">
      <c r="B65" s="35">
        <v>165</v>
      </c>
      <c r="C65" s="19" t="s">
        <v>92</v>
      </c>
      <c r="D65" s="85">
        <v>165500</v>
      </c>
      <c r="E65" s="13">
        <v>0</v>
      </c>
      <c r="F65" s="13">
        <f t="shared" si="29"/>
        <v>1118599</v>
      </c>
      <c r="G65" s="13">
        <v>10157</v>
      </c>
      <c r="H65" s="13">
        <v>1108442</v>
      </c>
      <c r="I65" s="13">
        <v>1284099</v>
      </c>
      <c r="J65" s="85">
        <v>1283889</v>
      </c>
      <c r="K65" s="13">
        <v>0</v>
      </c>
      <c r="L65" s="32">
        <v>15670.27</v>
      </c>
      <c r="M65" s="14">
        <v>376283.46</v>
      </c>
      <c r="N65" s="14">
        <f t="shared" si="60"/>
        <v>907605.54</v>
      </c>
      <c r="O65" s="14">
        <f t="shared" si="61"/>
        <v>907815.54</v>
      </c>
      <c r="P65" s="14">
        <f>+I65-J65</f>
        <v>210</v>
      </c>
      <c r="Q65" s="13">
        <v>133654.31</v>
      </c>
      <c r="R65" s="13">
        <v>242629.15</v>
      </c>
      <c r="S65" s="17">
        <f t="shared" si="12"/>
        <v>29.308099064638764</v>
      </c>
      <c r="T65" s="17">
        <f t="shared" si="13"/>
        <v>29.303306053505224</v>
      </c>
    </row>
    <row r="66" spans="2:20" ht="13.5" customHeight="1" x14ac:dyDescent="0.2">
      <c r="B66" s="35">
        <v>169</v>
      </c>
      <c r="C66" s="12" t="s">
        <v>93</v>
      </c>
      <c r="D66" s="87">
        <v>72536</v>
      </c>
      <c r="E66" s="13">
        <v>0</v>
      </c>
      <c r="F66" s="13">
        <f t="shared" si="29"/>
        <v>415334</v>
      </c>
      <c r="G66" s="13">
        <v>-4406</v>
      </c>
      <c r="H66" s="13">
        <v>419740</v>
      </c>
      <c r="I66" s="13">
        <v>487870</v>
      </c>
      <c r="J66" s="85">
        <v>487870</v>
      </c>
      <c r="K66" s="13">
        <v>0</v>
      </c>
      <c r="L66" s="32">
        <v>26135.25</v>
      </c>
      <c r="M66" s="14">
        <v>75084.160000000003</v>
      </c>
      <c r="N66" s="14">
        <f t="shared" si="60"/>
        <v>412785.83999999997</v>
      </c>
      <c r="O66" s="14">
        <f t="shared" si="61"/>
        <v>412785.83999999997</v>
      </c>
      <c r="P66" s="14">
        <f>+I66-J66</f>
        <v>0</v>
      </c>
      <c r="Q66" s="13">
        <v>39547.9</v>
      </c>
      <c r="R66" s="13">
        <v>35536.26</v>
      </c>
      <c r="S66" s="17">
        <f t="shared" si="12"/>
        <v>15.390198208539161</v>
      </c>
      <c r="T66" s="17">
        <f t="shared" si="13"/>
        <v>15.390198208539161</v>
      </c>
    </row>
    <row r="67" spans="2:20" ht="13.5" customHeight="1" x14ac:dyDescent="0.2">
      <c r="B67" s="41">
        <v>170</v>
      </c>
      <c r="C67" s="31" t="s">
        <v>94</v>
      </c>
      <c r="D67" s="3">
        <f>SUM(D68:D69)</f>
        <v>54926</v>
      </c>
      <c r="E67" s="3">
        <f t="shared" ref="E67:R67" si="62">SUM(E68:E69)</f>
        <v>0</v>
      </c>
      <c r="F67" s="3">
        <f t="shared" ref="F67" si="63">SUM(F68:F69)</f>
        <v>272952</v>
      </c>
      <c r="G67" s="3">
        <f t="shared" si="62"/>
        <v>-67048</v>
      </c>
      <c r="H67" s="3">
        <f t="shared" si="62"/>
        <v>340000</v>
      </c>
      <c r="I67" s="3">
        <f>SUM(I68:I69)</f>
        <v>327878</v>
      </c>
      <c r="J67" s="3">
        <f t="shared" si="62"/>
        <v>309878</v>
      </c>
      <c r="K67" s="3">
        <f>SUM(K68:K69)</f>
        <v>181363.62</v>
      </c>
      <c r="L67" s="3">
        <f t="shared" si="62"/>
        <v>0</v>
      </c>
      <c r="M67" s="3">
        <f t="shared" si="62"/>
        <v>0</v>
      </c>
      <c r="N67" s="3">
        <f>SUM(N68:N69)</f>
        <v>309878</v>
      </c>
      <c r="O67" s="3">
        <f t="shared" si="62"/>
        <v>327878</v>
      </c>
      <c r="P67" s="3">
        <f t="shared" si="62"/>
        <v>18000</v>
      </c>
      <c r="Q67" s="3">
        <f t="shared" si="62"/>
        <v>0</v>
      </c>
      <c r="R67" s="3">
        <f t="shared" si="62"/>
        <v>0</v>
      </c>
      <c r="S67" s="4">
        <f t="shared" si="12"/>
        <v>0</v>
      </c>
      <c r="T67" s="4">
        <f t="shared" si="13"/>
        <v>0</v>
      </c>
    </row>
    <row r="68" spans="2:20" ht="13.5" customHeight="1" x14ac:dyDescent="0.2">
      <c r="B68" s="35">
        <v>171</v>
      </c>
      <c r="C68" s="19" t="s">
        <v>95</v>
      </c>
      <c r="D68" s="85">
        <v>18926</v>
      </c>
      <c r="E68" s="13">
        <v>0</v>
      </c>
      <c r="F68" s="13">
        <f t="shared" si="29"/>
        <v>276752</v>
      </c>
      <c r="G68" s="13">
        <v>-63248</v>
      </c>
      <c r="H68" s="13">
        <v>340000</v>
      </c>
      <c r="I68" s="13">
        <v>295678</v>
      </c>
      <c r="J68" s="85">
        <v>295678</v>
      </c>
      <c r="K68" s="13">
        <v>181363.62</v>
      </c>
      <c r="L68" s="14">
        <v>0</v>
      </c>
      <c r="M68" s="14">
        <v>0</v>
      </c>
      <c r="N68" s="14">
        <f t="shared" ref="N68:N69" si="64">J68-M68</f>
        <v>295678</v>
      </c>
      <c r="O68" s="14">
        <f t="shared" ref="O68:O69" si="65">+N68+P68</f>
        <v>295678</v>
      </c>
      <c r="P68" s="14">
        <f>+I68-J68</f>
        <v>0</v>
      </c>
      <c r="Q68" s="13">
        <v>0</v>
      </c>
      <c r="R68" s="13">
        <v>0</v>
      </c>
      <c r="S68" s="17">
        <f t="shared" si="12"/>
        <v>0</v>
      </c>
      <c r="T68" s="17">
        <f t="shared" si="13"/>
        <v>0</v>
      </c>
    </row>
    <row r="69" spans="2:20" ht="13.5" customHeight="1" x14ac:dyDescent="0.2">
      <c r="B69" s="35">
        <v>172</v>
      </c>
      <c r="C69" s="19" t="s">
        <v>96</v>
      </c>
      <c r="D69" s="87">
        <v>36000</v>
      </c>
      <c r="E69" s="13">
        <v>0</v>
      </c>
      <c r="F69" s="13">
        <f t="shared" si="29"/>
        <v>-3800</v>
      </c>
      <c r="G69" s="13">
        <v>-3800</v>
      </c>
      <c r="H69" s="13">
        <v>0</v>
      </c>
      <c r="I69" s="13">
        <v>32200</v>
      </c>
      <c r="J69" s="85">
        <v>14200</v>
      </c>
      <c r="K69" s="13">
        <v>0</v>
      </c>
      <c r="L69" s="14">
        <v>0</v>
      </c>
      <c r="M69" s="14">
        <v>0</v>
      </c>
      <c r="N69" s="14">
        <f t="shared" si="64"/>
        <v>14200</v>
      </c>
      <c r="O69" s="14">
        <f t="shared" si="65"/>
        <v>32200</v>
      </c>
      <c r="P69" s="14">
        <f>+I69-J69</f>
        <v>18000</v>
      </c>
      <c r="Q69" s="13">
        <v>0</v>
      </c>
      <c r="R69" s="13">
        <v>0</v>
      </c>
      <c r="S69" s="17">
        <f t="shared" si="12"/>
        <v>0</v>
      </c>
      <c r="T69" s="17">
        <f t="shared" si="13"/>
        <v>0</v>
      </c>
    </row>
    <row r="70" spans="2:20" ht="13.5" customHeight="1" x14ac:dyDescent="0.2">
      <c r="B70" s="41">
        <v>180</v>
      </c>
      <c r="C70" s="10" t="s">
        <v>97</v>
      </c>
      <c r="D70" s="3">
        <f>SUM(D71:D75)</f>
        <v>457441</v>
      </c>
      <c r="E70" s="3">
        <f t="shared" ref="E70:Q70" si="66">SUM(E71:E75)</f>
        <v>0</v>
      </c>
      <c r="F70" s="3">
        <f t="shared" ref="F70" si="67">SUM(F71:F75)</f>
        <v>1429541</v>
      </c>
      <c r="G70" s="3">
        <f t="shared" si="66"/>
        <v>-314109</v>
      </c>
      <c r="H70" s="3">
        <f t="shared" si="66"/>
        <v>1743650</v>
      </c>
      <c r="I70" s="3">
        <f>SUM(I71:I75)</f>
        <v>1886982</v>
      </c>
      <c r="J70" s="3">
        <f t="shared" si="66"/>
        <v>1886482</v>
      </c>
      <c r="K70" s="3">
        <f>SUM(K71:K75)</f>
        <v>0</v>
      </c>
      <c r="L70" s="3">
        <f t="shared" si="66"/>
        <v>17377.650000000001</v>
      </c>
      <c r="M70" s="3">
        <f t="shared" si="66"/>
        <v>551161.55000000005</v>
      </c>
      <c r="N70" s="3">
        <f>SUM(N71:N75)</f>
        <v>1335320.45</v>
      </c>
      <c r="O70" s="3">
        <f t="shared" si="66"/>
        <v>1335820.45</v>
      </c>
      <c r="P70" s="3">
        <f t="shared" si="66"/>
        <v>500</v>
      </c>
      <c r="Q70" s="3">
        <f t="shared" si="66"/>
        <v>198722.62</v>
      </c>
      <c r="R70" s="3">
        <f>SUM(R71:R75)</f>
        <v>352438.93</v>
      </c>
      <c r="S70" s="4">
        <f t="shared" si="12"/>
        <v>29.21636941142296</v>
      </c>
      <c r="T70" s="4">
        <f t="shared" si="13"/>
        <v>29.208627851246067</v>
      </c>
    </row>
    <row r="71" spans="2:20" ht="13.5" customHeight="1" x14ac:dyDescent="0.2">
      <c r="B71" s="35">
        <v>181</v>
      </c>
      <c r="C71" s="19" t="s">
        <v>98</v>
      </c>
      <c r="D71" s="85">
        <v>6500</v>
      </c>
      <c r="E71" s="13">
        <v>0</v>
      </c>
      <c r="F71" s="13">
        <f t="shared" si="29"/>
        <v>74968</v>
      </c>
      <c r="G71" s="13">
        <v>0</v>
      </c>
      <c r="H71" s="13">
        <v>74968</v>
      </c>
      <c r="I71" s="13">
        <v>81468</v>
      </c>
      <c r="J71" s="85">
        <v>81468</v>
      </c>
      <c r="K71" s="13">
        <v>0</v>
      </c>
      <c r="L71" s="14">
        <v>250</v>
      </c>
      <c r="M71" s="14">
        <v>44655.43</v>
      </c>
      <c r="N71" s="14">
        <f t="shared" ref="N71:N75" si="68">J71-M71</f>
        <v>36812.57</v>
      </c>
      <c r="O71" s="14">
        <f t="shared" ref="O71:O75" si="69">+N71+P71</f>
        <v>36812.57</v>
      </c>
      <c r="P71" s="14">
        <f>+I71-J71</f>
        <v>0</v>
      </c>
      <c r="Q71" s="13">
        <v>15212.31</v>
      </c>
      <c r="R71" s="13">
        <v>29443.119999999999</v>
      </c>
      <c r="S71" s="17">
        <f t="shared" si="12"/>
        <v>54.813460499828146</v>
      </c>
      <c r="T71" s="17">
        <f t="shared" si="13"/>
        <v>54.813460499828146</v>
      </c>
    </row>
    <row r="72" spans="2:20" ht="13.5" customHeight="1" x14ac:dyDescent="0.2">
      <c r="B72" s="35">
        <v>182</v>
      </c>
      <c r="C72" s="19" t="s">
        <v>99</v>
      </c>
      <c r="D72" s="85">
        <v>136056</v>
      </c>
      <c r="E72" s="13">
        <v>0</v>
      </c>
      <c r="F72" s="13">
        <f t="shared" si="29"/>
        <v>634387</v>
      </c>
      <c r="G72" s="13">
        <v>-87547</v>
      </c>
      <c r="H72" s="13">
        <v>721934</v>
      </c>
      <c r="I72" s="13">
        <v>770443</v>
      </c>
      <c r="J72" s="85">
        <v>769943</v>
      </c>
      <c r="K72" s="13">
        <v>0</v>
      </c>
      <c r="L72" s="14">
        <v>3694.41</v>
      </c>
      <c r="M72" s="14">
        <v>49527.61</v>
      </c>
      <c r="N72" s="14">
        <f t="shared" si="68"/>
        <v>720415.39</v>
      </c>
      <c r="O72" s="14">
        <f t="shared" si="69"/>
        <v>720915.39</v>
      </c>
      <c r="P72" s="14">
        <f>+I72-J72</f>
        <v>500</v>
      </c>
      <c r="Q72" s="13">
        <v>12894.73</v>
      </c>
      <c r="R72" s="13">
        <v>36632.879999999997</v>
      </c>
      <c r="S72" s="17">
        <f t="shared" si="12"/>
        <v>6.4326333248045637</v>
      </c>
      <c r="T72" s="17">
        <f t="shared" si="13"/>
        <v>6.4284586919473599</v>
      </c>
    </row>
    <row r="73" spans="2:20" ht="13.5" customHeight="1" x14ac:dyDescent="0.2">
      <c r="B73" s="35">
        <v>183</v>
      </c>
      <c r="C73" s="19" t="s">
        <v>100</v>
      </c>
      <c r="D73" s="88">
        <v>747</v>
      </c>
      <c r="E73" s="13">
        <v>0</v>
      </c>
      <c r="F73" s="13">
        <f t="shared" si="29"/>
        <v>-747</v>
      </c>
      <c r="G73" s="13">
        <v>-747</v>
      </c>
      <c r="H73" s="13">
        <v>0</v>
      </c>
      <c r="I73" s="13">
        <v>0</v>
      </c>
      <c r="J73" s="13">
        <v>0</v>
      </c>
      <c r="K73" s="13">
        <v>0</v>
      </c>
      <c r="L73" s="13">
        <v>0</v>
      </c>
      <c r="M73" s="14">
        <v>0</v>
      </c>
      <c r="N73" s="14">
        <f t="shared" si="68"/>
        <v>0</v>
      </c>
      <c r="O73" s="14">
        <f t="shared" si="69"/>
        <v>0</v>
      </c>
      <c r="P73" s="14">
        <f>+I73-J73</f>
        <v>0</v>
      </c>
      <c r="Q73" s="13">
        <v>0</v>
      </c>
      <c r="R73" s="13">
        <v>0</v>
      </c>
      <c r="S73" s="17">
        <v>0</v>
      </c>
      <c r="T73" s="17">
        <v>0</v>
      </c>
    </row>
    <row r="74" spans="2:20" ht="13.5" customHeight="1" x14ac:dyDescent="0.2">
      <c r="B74" s="35">
        <v>185</v>
      </c>
      <c r="C74" s="19" t="s">
        <v>101</v>
      </c>
      <c r="D74" s="85">
        <v>76499</v>
      </c>
      <c r="E74" s="13">
        <v>0</v>
      </c>
      <c r="F74" s="13">
        <f t="shared" si="29"/>
        <v>117280</v>
      </c>
      <c r="G74" s="13">
        <v>0</v>
      </c>
      <c r="H74" s="13">
        <v>117280</v>
      </c>
      <c r="I74" s="13">
        <v>193779</v>
      </c>
      <c r="J74" s="85">
        <v>193779</v>
      </c>
      <c r="K74" s="13">
        <v>0</v>
      </c>
      <c r="L74" s="14">
        <v>0</v>
      </c>
      <c r="M74" s="14">
        <v>47015.01</v>
      </c>
      <c r="N74" s="14">
        <f t="shared" si="68"/>
        <v>146763.99</v>
      </c>
      <c r="O74" s="14">
        <f t="shared" si="69"/>
        <v>146763.99</v>
      </c>
      <c r="P74" s="14">
        <f>+I74-J74</f>
        <v>0</v>
      </c>
      <c r="Q74" s="13">
        <v>29370.06</v>
      </c>
      <c r="R74" s="13">
        <v>17644.95</v>
      </c>
      <c r="S74" s="17">
        <f t="shared" si="12"/>
        <v>24.262180112396081</v>
      </c>
      <c r="T74" s="17">
        <f t="shared" si="13"/>
        <v>24.262180112396081</v>
      </c>
    </row>
    <row r="75" spans="2:20" ht="13.5" customHeight="1" x14ac:dyDescent="0.2">
      <c r="B75" s="35">
        <v>189</v>
      </c>
      <c r="C75" s="19" t="s">
        <v>102</v>
      </c>
      <c r="D75" s="87">
        <v>237639</v>
      </c>
      <c r="E75" s="13">
        <v>0</v>
      </c>
      <c r="F75" s="13">
        <f t="shared" si="29"/>
        <v>603653</v>
      </c>
      <c r="G75" s="13">
        <v>-225815</v>
      </c>
      <c r="H75" s="13">
        <v>829468</v>
      </c>
      <c r="I75" s="13">
        <v>841292</v>
      </c>
      <c r="J75" s="85">
        <v>841292</v>
      </c>
      <c r="K75" s="13">
        <v>0</v>
      </c>
      <c r="L75" s="14">
        <v>13433.24</v>
      </c>
      <c r="M75" s="14">
        <v>409963.5</v>
      </c>
      <c r="N75" s="14">
        <f t="shared" si="68"/>
        <v>431328.5</v>
      </c>
      <c r="O75" s="14">
        <f t="shared" si="69"/>
        <v>431328.5</v>
      </c>
      <c r="P75" s="14">
        <f>+I75-J75</f>
        <v>0</v>
      </c>
      <c r="Q75" s="13">
        <v>141245.51999999999</v>
      </c>
      <c r="R75" s="13">
        <v>268717.98</v>
      </c>
      <c r="S75" s="17">
        <f t="shared" si="12"/>
        <v>48.730226841572247</v>
      </c>
      <c r="T75" s="17">
        <f t="shared" si="13"/>
        <v>48.730226841572247</v>
      </c>
    </row>
    <row r="76" spans="2:20" ht="13.5" customHeight="1" x14ac:dyDescent="0.2">
      <c r="B76" s="33">
        <v>190</v>
      </c>
      <c r="C76" s="31" t="s">
        <v>103</v>
      </c>
      <c r="D76" s="3">
        <f>SUM(D77:D81)</f>
        <v>0</v>
      </c>
      <c r="E76" s="3">
        <f t="shared" ref="E76:R76" si="70">SUM(E77:E81)</f>
        <v>0</v>
      </c>
      <c r="F76" s="3">
        <f t="shared" ref="F76" si="71">SUM(F77:F81)</f>
        <v>1278999</v>
      </c>
      <c r="G76" s="3">
        <f t="shared" si="70"/>
        <v>853501</v>
      </c>
      <c r="H76" s="3">
        <f t="shared" si="70"/>
        <v>425498</v>
      </c>
      <c r="I76" s="3">
        <f t="shared" si="70"/>
        <v>1278999</v>
      </c>
      <c r="J76" s="3">
        <f t="shared" si="70"/>
        <v>1278999</v>
      </c>
      <c r="K76" s="3">
        <f t="shared" si="70"/>
        <v>0</v>
      </c>
      <c r="L76" s="3">
        <f t="shared" si="70"/>
        <v>133076.28</v>
      </c>
      <c r="M76" s="3">
        <f t="shared" si="70"/>
        <v>1175363.29</v>
      </c>
      <c r="N76" s="3">
        <f t="shared" si="70"/>
        <v>103635.70999999995</v>
      </c>
      <c r="O76" s="3">
        <f t="shared" si="70"/>
        <v>103635.70999999995</v>
      </c>
      <c r="P76" s="3">
        <f t="shared" si="70"/>
        <v>0</v>
      </c>
      <c r="Q76" s="3">
        <f t="shared" si="70"/>
        <v>1042287</v>
      </c>
      <c r="R76" s="3">
        <f t="shared" si="70"/>
        <v>133076.29</v>
      </c>
      <c r="S76" s="4">
        <f>+M76/J76*100</f>
        <v>91.897123453575801</v>
      </c>
      <c r="T76" s="4">
        <f t="shared" si="13"/>
        <v>91.897123453575801</v>
      </c>
    </row>
    <row r="77" spans="2:20" ht="13.5" customHeight="1" x14ac:dyDescent="0.2">
      <c r="B77" s="42">
        <v>191</v>
      </c>
      <c r="C77" s="12" t="s">
        <v>62</v>
      </c>
      <c r="D77" s="14">
        <v>0</v>
      </c>
      <c r="E77" s="14">
        <v>0</v>
      </c>
      <c r="F77" s="13">
        <f t="shared" si="29"/>
        <v>276353</v>
      </c>
      <c r="G77" s="14">
        <v>163412</v>
      </c>
      <c r="H77" s="14">
        <v>112941</v>
      </c>
      <c r="I77" s="14">
        <v>276353</v>
      </c>
      <c r="J77" s="14">
        <v>276353</v>
      </c>
      <c r="K77" s="14">
        <v>0</v>
      </c>
      <c r="L77" s="14">
        <v>133076.28</v>
      </c>
      <c r="M77" s="14">
        <v>177740.46</v>
      </c>
      <c r="N77" s="14">
        <f t="shared" ref="N77:N81" si="72">J77-M77</f>
        <v>98612.540000000008</v>
      </c>
      <c r="O77" s="14">
        <f>N77+P77</f>
        <v>98612.540000000008</v>
      </c>
      <c r="P77" s="14">
        <f t="shared" ref="P77:P81" si="73">+I77-J77</f>
        <v>0</v>
      </c>
      <c r="Q77" s="13">
        <v>44664.18</v>
      </c>
      <c r="R77" s="14">
        <v>133076.28</v>
      </c>
      <c r="S77" s="17">
        <f t="shared" si="12"/>
        <v>64.316457574189528</v>
      </c>
      <c r="T77" s="17">
        <f t="shared" si="13"/>
        <v>64.316457574189528</v>
      </c>
    </row>
    <row r="78" spans="2:20" ht="13.5" customHeight="1" x14ac:dyDescent="0.2">
      <c r="B78" s="42">
        <v>192</v>
      </c>
      <c r="C78" s="12" t="s">
        <v>68</v>
      </c>
      <c r="D78" s="14">
        <v>0</v>
      </c>
      <c r="E78" s="14">
        <v>0</v>
      </c>
      <c r="F78" s="13">
        <f t="shared" si="29"/>
        <v>17766</v>
      </c>
      <c r="G78" s="14">
        <v>17766</v>
      </c>
      <c r="H78" s="14">
        <v>0</v>
      </c>
      <c r="I78" s="14">
        <v>17766</v>
      </c>
      <c r="J78" s="14">
        <v>17766</v>
      </c>
      <c r="K78" s="14">
        <v>0</v>
      </c>
      <c r="L78" s="14">
        <v>0</v>
      </c>
      <c r="M78" s="14">
        <v>17765.05</v>
      </c>
      <c r="N78" s="14">
        <f t="shared" si="72"/>
        <v>0.9500000000007276</v>
      </c>
      <c r="O78" s="14">
        <f t="shared" ref="O78:O80" si="74">N78+P78</f>
        <v>0.9500000000007276</v>
      </c>
      <c r="P78" s="14">
        <f t="shared" si="73"/>
        <v>0</v>
      </c>
      <c r="Q78" s="13">
        <v>17765.05</v>
      </c>
      <c r="R78" s="14">
        <v>0</v>
      </c>
      <c r="S78" s="17">
        <f>+M78/J78*100</f>
        <v>99.994652707418666</v>
      </c>
      <c r="T78" s="17">
        <f t="shared" si="13"/>
        <v>99.994652707418666</v>
      </c>
    </row>
    <row r="79" spans="2:20" ht="13.5" customHeight="1" x14ac:dyDescent="0.2">
      <c r="B79" s="42">
        <v>196</v>
      </c>
      <c r="C79" s="12" t="s">
        <v>84</v>
      </c>
      <c r="D79" s="14">
        <v>0</v>
      </c>
      <c r="E79" s="14">
        <v>0</v>
      </c>
      <c r="F79" s="13">
        <f t="shared" si="29"/>
        <v>134</v>
      </c>
      <c r="G79" s="14">
        <v>134</v>
      </c>
      <c r="H79" s="14">
        <v>0</v>
      </c>
      <c r="I79" s="14">
        <v>134</v>
      </c>
      <c r="J79" s="14">
        <v>134</v>
      </c>
      <c r="K79" s="14">
        <v>0</v>
      </c>
      <c r="L79" s="14">
        <v>0</v>
      </c>
      <c r="M79" s="14">
        <v>133.35</v>
      </c>
      <c r="N79" s="14">
        <f t="shared" si="72"/>
        <v>0.65000000000000568</v>
      </c>
      <c r="O79" s="14">
        <f t="shared" si="74"/>
        <v>0.65000000000000568</v>
      </c>
      <c r="P79" s="14">
        <f t="shared" si="73"/>
        <v>0</v>
      </c>
      <c r="Q79" s="13">
        <v>133.35</v>
      </c>
      <c r="R79" s="14">
        <v>0</v>
      </c>
      <c r="S79" s="17">
        <f t="shared" ref="S79:S80" si="75">+M79/J79*100</f>
        <v>99.514925373134318</v>
      </c>
      <c r="T79" s="17">
        <f t="shared" si="13"/>
        <v>99.514925373134318</v>
      </c>
    </row>
    <row r="80" spans="2:20" ht="13.5" customHeight="1" x14ac:dyDescent="0.2">
      <c r="B80" s="42">
        <v>197</v>
      </c>
      <c r="C80" s="12" t="s">
        <v>88</v>
      </c>
      <c r="D80" s="14">
        <v>0</v>
      </c>
      <c r="E80" s="14">
        <v>0</v>
      </c>
      <c r="F80" s="13">
        <f t="shared" si="29"/>
        <v>975625</v>
      </c>
      <c r="G80" s="14">
        <v>667144</v>
      </c>
      <c r="H80" s="14">
        <v>308481</v>
      </c>
      <c r="I80" s="14">
        <v>975625</v>
      </c>
      <c r="J80" s="14">
        <v>975625</v>
      </c>
      <c r="K80" s="14">
        <v>0</v>
      </c>
      <c r="L80" s="14">
        <v>0</v>
      </c>
      <c r="M80" s="14">
        <v>975624.56</v>
      </c>
      <c r="N80" s="14">
        <f t="shared" si="72"/>
        <v>0.43999999994412065</v>
      </c>
      <c r="O80" s="14">
        <f t="shared" si="74"/>
        <v>0.43999999994412065</v>
      </c>
      <c r="P80" s="14">
        <f t="shared" si="73"/>
        <v>0</v>
      </c>
      <c r="Q80" s="13">
        <v>975624.56</v>
      </c>
      <c r="R80" s="14">
        <v>0</v>
      </c>
      <c r="S80" s="17">
        <f t="shared" si="75"/>
        <v>99.99995490070468</v>
      </c>
      <c r="T80" s="17">
        <f t="shared" si="13"/>
        <v>99.99995490070468</v>
      </c>
    </row>
    <row r="81" spans="2:20" ht="13.5" customHeight="1" x14ac:dyDescent="0.2">
      <c r="B81" s="42">
        <v>199</v>
      </c>
      <c r="C81" s="12" t="s">
        <v>97</v>
      </c>
      <c r="D81" s="14">
        <v>0</v>
      </c>
      <c r="E81" s="14">
        <v>0</v>
      </c>
      <c r="F81" s="13">
        <f t="shared" si="29"/>
        <v>9121</v>
      </c>
      <c r="G81" s="14">
        <v>5045</v>
      </c>
      <c r="H81" s="14">
        <v>4076</v>
      </c>
      <c r="I81" s="14">
        <v>9121</v>
      </c>
      <c r="J81" s="14">
        <v>9121</v>
      </c>
      <c r="K81" s="14">
        <v>0</v>
      </c>
      <c r="L81" s="14">
        <v>0</v>
      </c>
      <c r="M81" s="14">
        <v>4099.87</v>
      </c>
      <c r="N81" s="14">
        <f t="shared" si="72"/>
        <v>5021.13</v>
      </c>
      <c r="O81" s="14">
        <f t="shared" ref="O81" si="76">+N81+P81</f>
        <v>5021.13</v>
      </c>
      <c r="P81" s="14">
        <f t="shared" si="73"/>
        <v>0</v>
      </c>
      <c r="Q81" s="13">
        <v>4099.8599999999997</v>
      </c>
      <c r="R81" s="14">
        <v>0.01</v>
      </c>
      <c r="S81" s="17">
        <f t="shared" si="12"/>
        <v>44.949786207652672</v>
      </c>
      <c r="T81" s="17">
        <f t="shared" si="13"/>
        <v>44.949786207652672</v>
      </c>
    </row>
    <row r="82" spans="2:20" s="37" customFormat="1" ht="13.5" customHeight="1" x14ac:dyDescent="0.2">
      <c r="B82" s="33">
        <v>2</v>
      </c>
      <c r="C82" s="31" t="s">
        <v>104</v>
      </c>
      <c r="D82" s="3">
        <f t="shared" ref="D82:R82" si="77">+D83+D86+D92+D97+D101+D107+D115+D121+D128</f>
        <v>754451</v>
      </c>
      <c r="E82" s="3">
        <f t="shared" si="77"/>
        <v>0</v>
      </c>
      <c r="F82" s="3">
        <f t="shared" ref="F82" si="78">+F83+F86+F92+F97+F101+F107+F115+F121+F128</f>
        <v>2553317</v>
      </c>
      <c r="G82" s="3">
        <f>+G83+G86+G92+G97+G101+G107+G115+G121+G128</f>
        <v>106414</v>
      </c>
      <c r="H82" s="3">
        <f t="shared" si="77"/>
        <v>2446903</v>
      </c>
      <c r="I82" s="3">
        <f t="shared" si="77"/>
        <v>3307768</v>
      </c>
      <c r="J82" s="3">
        <f t="shared" si="77"/>
        <v>3298968</v>
      </c>
      <c r="K82" s="3">
        <f t="shared" si="77"/>
        <v>0</v>
      </c>
      <c r="L82" s="3">
        <f>+L83+L86+L92+L97+L101+L107+L115+L121+L128</f>
        <v>252825.65</v>
      </c>
      <c r="M82" s="3">
        <f>+M83+M86+M92+M97+M101+M107+M115+M121+M128</f>
        <v>806145.16999999981</v>
      </c>
      <c r="N82" s="3">
        <f t="shared" si="77"/>
        <v>2492822.8300000005</v>
      </c>
      <c r="O82" s="3">
        <f t="shared" si="77"/>
        <v>2501622.8300000005</v>
      </c>
      <c r="P82" s="3">
        <f t="shared" si="77"/>
        <v>8800</v>
      </c>
      <c r="Q82" s="3">
        <f t="shared" si="77"/>
        <v>411186.02</v>
      </c>
      <c r="R82" s="3">
        <f t="shared" si="77"/>
        <v>394959.15</v>
      </c>
      <c r="S82" s="4">
        <f t="shared" si="12"/>
        <v>24.4362834074171</v>
      </c>
      <c r="T82" s="4">
        <f t="shared" si="13"/>
        <v>24.371273015519826</v>
      </c>
    </row>
    <row r="83" spans="2:20" ht="13.5" customHeight="1" x14ac:dyDescent="0.2">
      <c r="B83" s="33">
        <v>200</v>
      </c>
      <c r="C83" s="31" t="s">
        <v>105</v>
      </c>
      <c r="D83" s="3">
        <f>SUM(D84:D85)</f>
        <v>64001</v>
      </c>
      <c r="E83" s="3">
        <f t="shared" ref="E83:R83" si="79">SUM(E84:E85)</f>
        <v>0</v>
      </c>
      <c r="F83" s="3">
        <f t="shared" ref="F83" si="80">SUM(F84:F85)</f>
        <v>679160</v>
      </c>
      <c r="G83" s="3">
        <f t="shared" si="79"/>
        <v>36619</v>
      </c>
      <c r="H83" s="3">
        <f t="shared" si="79"/>
        <v>642541</v>
      </c>
      <c r="I83" s="3">
        <f>SUM(I84:I85)</f>
        <v>743161</v>
      </c>
      <c r="J83" s="3">
        <f t="shared" si="79"/>
        <v>741691</v>
      </c>
      <c r="K83" s="3">
        <f t="shared" si="79"/>
        <v>0</v>
      </c>
      <c r="L83" s="3">
        <f>SUM(L84:L85)</f>
        <v>36831.49</v>
      </c>
      <c r="M83" s="3">
        <f>SUM(M84:M85)</f>
        <v>142025.1</v>
      </c>
      <c r="N83" s="3">
        <f t="shared" si="79"/>
        <v>599665.9</v>
      </c>
      <c r="O83" s="3">
        <f t="shared" si="79"/>
        <v>601135.9</v>
      </c>
      <c r="P83" s="3">
        <f t="shared" si="79"/>
        <v>1470</v>
      </c>
      <c r="Q83" s="3">
        <f>SUM(Q84:Q85)</f>
        <v>102565.25</v>
      </c>
      <c r="R83" s="3">
        <f t="shared" si="79"/>
        <v>39459.850000000006</v>
      </c>
      <c r="S83" s="4">
        <f t="shared" si="12"/>
        <v>19.148823431860439</v>
      </c>
      <c r="T83" s="4">
        <f t="shared" si="13"/>
        <v>19.11094634944514</v>
      </c>
    </row>
    <row r="84" spans="2:20" ht="13.5" customHeight="1" x14ac:dyDescent="0.2">
      <c r="B84" s="35">
        <v>201</v>
      </c>
      <c r="C84" s="19" t="s">
        <v>106</v>
      </c>
      <c r="D84" s="85">
        <v>57483</v>
      </c>
      <c r="E84" s="13">
        <v>0</v>
      </c>
      <c r="F84" s="13">
        <f t="shared" ref="F84:F128" si="81">+G84+H84</f>
        <v>570975</v>
      </c>
      <c r="G84" s="85">
        <v>25693</v>
      </c>
      <c r="H84" s="13">
        <v>545282</v>
      </c>
      <c r="I84" s="13">
        <v>628458</v>
      </c>
      <c r="J84" s="85">
        <v>627198</v>
      </c>
      <c r="K84" s="13">
        <v>0</v>
      </c>
      <c r="L84" s="13">
        <v>31640.6</v>
      </c>
      <c r="M84" s="13">
        <v>126632.37</v>
      </c>
      <c r="N84" s="14">
        <f t="shared" ref="N84:N85" si="82">J84-M84</f>
        <v>500565.63</v>
      </c>
      <c r="O84" s="14">
        <f t="shared" ref="O84:O85" si="83">+N84+P84</f>
        <v>501825.63</v>
      </c>
      <c r="P84" s="14">
        <f>+I84-J84</f>
        <v>1260</v>
      </c>
      <c r="Q84" s="13">
        <v>92835.07</v>
      </c>
      <c r="R84" s="89">
        <v>33797.300000000003</v>
      </c>
      <c r="S84" s="17">
        <f t="shared" si="12"/>
        <v>20.190174394688761</v>
      </c>
      <c r="T84" s="17">
        <f t="shared" si="13"/>
        <v>20.149694967682805</v>
      </c>
    </row>
    <row r="85" spans="2:20" ht="13.5" customHeight="1" x14ac:dyDescent="0.2">
      <c r="B85" s="35">
        <v>203</v>
      </c>
      <c r="C85" s="19" t="s">
        <v>107</v>
      </c>
      <c r="D85" s="87">
        <v>6518</v>
      </c>
      <c r="E85" s="13">
        <v>0</v>
      </c>
      <c r="F85" s="13">
        <f t="shared" si="81"/>
        <v>108185</v>
      </c>
      <c r="G85" s="87">
        <v>10926</v>
      </c>
      <c r="H85" s="13">
        <v>97259</v>
      </c>
      <c r="I85" s="13">
        <v>114703</v>
      </c>
      <c r="J85" s="85">
        <v>114493</v>
      </c>
      <c r="K85" s="13">
        <v>0</v>
      </c>
      <c r="L85" s="13">
        <v>5190.8900000000003</v>
      </c>
      <c r="M85" s="13">
        <v>15392.73</v>
      </c>
      <c r="N85" s="14">
        <f t="shared" si="82"/>
        <v>99100.27</v>
      </c>
      <c r="O85" s="14">
        <f t="shared" si="83"/>
        <v>99310.27</v>
      </c>
      <c r="P85" s="14">
        <f>+I85-J85</f>
        <v>210</v>
      </c>
      <c r="Q85" s="13">
        <v>9730.18</v>
      </c>
      <c r="R85" s="43">
        <v>5662.55</v>
      </c>
      <c r="S85" s="17">
        <f t="shared" si="12"/>
        <v>13.444254233883294</v>
      </c>
      <c r="T85" s="17">
        <f t="shared" si="13"/>
        <v>13.419640288396989</v>
      </c>
    </row>
    <row r="86" spans="2:20" ht="13.5" customHeight="1" x14ac:dyDescent="0.2">
      <c r="B86" s="41">
        <v>210</v>
      </c>
      <c r="C86" s="10" t="s">
        <v>108</v>
      </c>
      <c r="D86" s="3">
        <f>SUM(D87:D91)</f>
        <v>25811</v>
      </c>
      <c r="E86" s="3">
        <f t="shared" ref="E86:P86" si="84">SUM(E87:E91)</f>
        <v>0</v>
      </c>
      <c r="F86" s="3">
        <f>SUM(F87:F91)</f>
        <v>207853</v>
      </c>
      <c r="G86" s="3">
        <f>SUM(G87:G91)</f>
        <v>12198</v>
      </c>
      <c r="H86" s="3">
        <f>SUM(H87:H91)</f>
        <v>195655</v>
      </c>
      <c r="I86" s="3">
        <f>SUM(I87:I91)</f>
        <v>233664</v>
      </c>
      <c r="J86" s="3">
        <f>SUM(J87:J91)</f>
        <v>233664</v>
      </c>
      <c r="K86" s="3">
        <f t="shared" si="84"/>
        <v>0</v>
      </c>
      <c r="L86" s="3">
        <f>SUM(L87:L91)</f>
        <v>6503.4</v>
      </c>
      <c r="M86" s="22">
        <f>SUM(M87:M91)</f>
        <v>37611.06</v>
      </c>
      <c r="N86" s="3">
        <f>SUM(N87:N91)</f>
        <v>196052.94</v>
      </c>
      <c r="O86" s="3">
        <f t="shared" si="84"/>
        <v>196052.94</v>
      </c>
      <c r="P86" s="3">
        <f t="shared" si="84"/>
        <v>0</v>
      </c>
      <c r="Q86" s="3">
        <f>SUM(Q87:Q91)</f>
        <v>16881</v>
      </c>
      <c r="R86" s="3">
        <f>SUM(R87:R91)</f>
        <v>20730.059999999998</v>
      </c>
      <c r="S86" s="4">
        <f t="shared" si="12"/>
        <v>16.096215078060805</v>
      </c>
      <c r="T86" s="4">
        <f t="shared" si="13"/>
        <v>16.096215078060805</v>
      </c>
    </row>
    <row r="87" spans="2:20" ht="13.5" customHeight="1" x14ac:dyDescent="0.2">
      <c r="B87" s="35">
        <v>211</v>
      </c>
      <c r="C87" s="19" t="s">
        <v>109</v>
      </c>
      <c r="D87" s="85">
        <v>2302</v>
      </c>
      <c r="E87" s="13">
        <v>0</v>
      </c>
      <c r="F87" s="13">
        <f t="shared" si="81"/>
        <v>4595</v>
      </c>
      <c r="G87" s="13">
        <v>2969</v>
      </c>
      <c r="H87" s="13">
        <v>1626</v>
      </c>
      <c r="I87" s="85">
        <v>6897</v>
      </c>
      <c r="J87" s="85">
        <v>6897</v>
      </c>
      <c r="K87" s="13">
        <v>0</v>
      </c>
      <c r="L87" s="13">
        <v>55</v>
      </c>
      <c r="M87" s="13">
        <v>714.85</v>
      </c>
      <c r="N87" s="14">
        <f t="shared" ref="N87:N91" si="85">J87-M87</f>
        <v>6182.15</v>
      </c>
      <c r="O87" s="14">
        <f t="shared" ref="O87:O91" si="86">+N87+P87</f>
        <v>6182.15</v>
      </c>
      <c r="P87" s="14">
        <f>+I87-J87</f>
        <v>0</v>
      </c>
      <c r="Q87" s="13">
        <v>555.72</v>
      </c>
      <c r="R87" s="14">
        <v>159.13</v>
      </c>
      <c r="S87" s="17">
        <f t="shared" si="12"/>
        <v>10.364651297665652</v>
      </c>
      <c r="T87" s="17">
        <f t="shared" si="13"/>
        <v>10.364651297665652</v>
      </c>
    </row>
    <row r="88" spans="2:20" ht="13.5" customHeight="1" x14ac:dyDescent="0.2">
      <c r="B88" s="35">
        <v>212</v>
      </c>
      <c r="C88" s="19" t="s">
        <v>110</v>
      </c>
      <c r="D88" s="85">
        <v>5271</v>
      </c>
      <c r="E88" s="13">
        <v>0</v>
      </c>
      <c r="F88" s="13">
        <f t="shared" si="81"/>
        <v>41137</v>
      </c>
      <c r="G88" s="13">
        <v>-849</v>
      </c>
      <c r="H88" s="13">
        <v>41986</v>
      </c>
      <c r="I88" s="85">
        <v>46408</v>
      </c>
      <c r="J88" s="85">
        <v>46408</v>
      </c>
      <c r="K88" s="13">
        <v>0</v>
      </c>
      <c r="L88" s="13">
        <v>2073.9299999999998</v>
      </c>
      <c r="M88" s="13">
        <v>13170.17</v>
      </c>
      <c r="N88" s="14">
        <f t="shared" si="85"/>
        <v>33237.83</v>
      </c>
      <c r="O88" s="14">
        <f t="shared" si="86"/>
        <v>33237.83</v>
      </c>
      <c r="P88" s="14">
        <f>+I88-J88</f>
        <v>0</v>
      </c>
      <c r="Q88" s="13">
        <v>1808.53</v>
      </c>
      <c r="R88" s="14">
        <v>11361.64</v>
      </c>
      <c r="S88" s="17">
        <f t="shared" si="12"/>
        <v>28.379094121703151</v>
      </c>
      <c r="T88" s="17">
        <f t="shared" si="13"/>
        <v>28.379094121703151</v>
      </c>
    </row>
    <row r="89" spans="2:20" ht="13.5" customHeight="1" x14ac:dyDescent="0.2">
      <c r="B89" s="35">
        <v>213</v>
      </c>
      <c r="C89" s="19" t="s">
        <v>111</v>
      </c>
      <c r="D89" s="85">
        <v>286</v>
      </c>
      <c r="E89" s="13">
        <v>0</v>
      </c>
      <c r="F89" s="13">
        <f t="shared" si="81"/>
        <v>1292</v>
      </c>
      <c r="G89" s="13">
        <v>1292</v>
      </c>
      <c r="H89" s="13">
        <v>0</v>
      </c>
      <c r="I89" s="85">
        <v>1578</v>
      </c>
      <c r="J89" s="85">
        <v>1578</v>
      </c>
      <c r="K89" s="13">
        <v>0</v>
      </c>
      <c r="L89" s="13">
        <v>615.15</v>
      </c>
      <c r="M89" s="13">
        <v>822.54</v>
      </c>
      <c r="N89" s="14">
        <f t="shared" si="85"/>
        <v>755.46</v>
      </c>
      <c r="O89" s="14">
        <f t="shared" si="86"/>
        <v>755.46</v>
      </c>
      <c r="P89" s="14">
        <f>+I89-J89</f>
        <v>0</v>
      </c>
      <c r="Q89" s="13">
        <v>207.39</v>
      </c>
      <c r="R89" s="14">
        <v>615.15</v>
      </c>
      <c r="S89" s="17">
        <f t="shared" si="12"/>
        <v>52.125475285171099</v>
      </c>
      <c r="T89" s="17">
        <f t="shared" si="13"/>
        <v>52.125475285171099</v>
      </c>
    </row>
    <row r="90" spans="2:20" ht="13.5" customHeight="1" x14ac:dyDescent="0.2">
      <c r="B90" s="35">
        <v>214</v>
      </c>
      <c r="C90" s="19" t="s">
        <v>112</v>
      </c>
      <c r="D90" s="85">
        <v>17902</v>
      </c>
      <c r="E90" s="13">
        <v>0</v>
      </c>
      <c r="F90" s="13">
        <f t="shared" si="81"/>
        <v>160831</v>
      </c>
      <c r="G90" s="13">
        <v>8788</v>
      </c>
      <c r="H90" s="13">
        <v>152043</v>
      </c>
      <c r="I90" s="85">
        <v>178733</v>
      </c>
      <c r="J90" s="85">
        <v>178733</v>
      </c>
      <c r="K90" s="13">
        <v>0</v>
      </c>
      <c r="L90" s="13">
        <v>3759.32</v>
      </c>
      <c r="M90" s="13">
        <v>22903.5</v>
      </c>
      <c r="N90" s="14">
        <f t="shared" si="85"/>
        <v>155829.5</v>
      </c>
      <c r="O90" s="14">
        <f t="shared" si="86"/>
        <v>155829.5</v>
      </c>
      <c r="P90" s="14">
        <f>+I90-J90</f>
        <v>0</v>
      </c>
      <c r="Q90" s="13">
        <v>14309.36</v>
      </c>
      <c r="R90" s="14">
        <v>8594.14</v>
      </c>
      <c r="S90" s="17">
        <f t="shared" si="12"/>
        <v>12.814365562039468</v>
      </c>
      <c r="T90" s="17">
        <f t="shared" si="13"/>
        <v>12.814365562039468</v>
      </c>
    </row>
    <row r="91" spans="2:20" ht="13.5" customHeight="1" x14ac:dyDescent="0.2">
      <c r="B91" s="35">
        <v>219</v>
      </c>
      <c r="C91" s="19" t="s">
        <v>113</v>
      </c>
      <c r="D91" s="87">
        <v>50</v>
      </c>
      <c r="E91" s="13">
        <v>0</v>
      </c>
      <c r="F91" s="13">
        <f t="shared" si="81"/>
        <v>-2</v>
      </c>
      <c r="G91" s="13">
        <v>-2</v>
      </c>
      <c r="H91" s="13">
        <v>0</v>
      </c>
      <c r="I91" s="85">
        <v>48</v>
      </c>
      <c r="J91" s="44">
        <v>48</v>
      </c>
      <c r="K91" s="13">
        <v>0</v>
      </c>
      <c r="L91" s="13">
        <v>0</v>
      </c>
      <c r="M91" s="13">
        <v>0</v>
      </c>
      <c r="N91" s="14">
        <f t="shared" si="85"/>
        <v>48</v>
      </c>
      <c r="O91" s="14">
        <f t="shared" si="86"/>
        <v>48</v>
      </c>
      <c r="P91" s="14">
        <f>+I91-J91</f>
        <v>0</v>
      </c>
      <c r="Q91" s="13">
        <v>0</v>
      </c>
      <c r="R91" s="14">
        <v>0</v>
      </c>
      <c r="S91" s="17">
        <f t="shared" ref="S91" si="87">+M91/J91*100</f>
        <v>0</v>
      </c>
      <c r="T91" s="17">
        <f t="shared" ref="T91" si="88">+M91/I91*100</f>
        <v>0</v>
      </c>
    </row>
    <row r="92" spans="2:20" ht="13.5" customHeight="1" x14ac:dyDescent="0.2">
      <c r="B92" s="41">
        <v>220</v>
      </c>
      <c r="C92" s="10" t="s">
        <v>114</v>
      </c>
      <c r="D92" s="3">
        <f t="shared" ref="D92:R92" si="89">SUM(D93:D96)</f>
        <v>215650</v>
      </c>
      <c r="E92" s="3">
        <f t="shared" si="89"/>
        <v>0</v>
      </c>
      <c r="F92" s="3">
        <f t="shared" ref="F92" si="90">SUM(F93:F96)</f>
        <v>559724</v>
      </c>
      <c r="G92" s="3">
        <f t="shared" si="89"/>
        <v>16000</v>
      </c>
      <c r="H92" s="3">
        <f t="shared" si="89"/>
        <v>543724</v>
      </c>
      <c r="I92" s="3">
        <f t="shared" si="89"/>
        <v>775374</v>
      </c>
      <c r="J92" s="3">
        <f t="shared" si="89"/>
        <v>770374</v>
      </c>
      <c r="K92" s="3">
        <f t="shared" si="89"/>
        <v>0</v>
      </c>
      <c r="L92" s="3">
        <f t="shared" si="89"/>
        <v>40480.639999999999</v>
      </c>
      <c r="M92" s="3">
        <f t="shared" ref="M92" si="91">SUM(M93:M96)</f>
        <v>140784.41999999998</v>
      </c>
      <c r="N92" s="3">
        <f t="shared" si="89"/>
        <v>629589.58000000007</v>
      </c>
      <c r="O92" s="3">
        <f t="shared" si="89"/>
        <v>634589.58000000007</v>
      </c>
      <c r="P92" s="3">
        <f t="shared" si="89"/>
        <v>5000</v>
      </c>
      <c r="Q92" s="3">
        <f t="shared" si="89"/>
        <v>99390.63</v>
      </c>
      <c r="R92" s="3">
        <f t="shared" si="89"/>
        <v>41393.79</v>
      </c>
      <c r="S92" s="4">
        <f t="shared" ref="S92:S177" si="92">+M92/J92*100</f>
        <v>18.274814570585193</v>
      </c>
      <c r="T92" s="4">
        <f t="shared" ref="T92:T176" si="93">+M92/I92*100</f>
        <v>18.156969410890742</v>
      </c>
    </row>
    <row r="93" spans="2:20" ht="13.5" customHeight="1" x14ac:dyDescent="0.2">
      <c r="B93" s="35">
        <v>221</v>
      </c>
      <c r="C93" s="19" t="s">
        <v>115</v>
      </c>
      <c r="D93" s="85">
        <v>115000</v>
      </c>
      <c r="E93" s="13">
        <v>0</v>
      </c>
      <c r="F93" s="13">
        <f t="shared" si="81"/>
        <v>407818</v>
      </c>
      <c r="G93" s="13">
        <v>30000</v>
      </c>
      <c r="H93" s="13">
        <v>377818</v>
      </c>
      <c r="I93" s="85">
        <v>522818</v>
      </c>
      <c r="J93" s="85">
        <v>519318</v>
      </c>
      <c r="K93" s="13">
        <v>0</v>
      </c>
      <c r="L93" s="13">
        <v>26435.38</v>
      </c>
      <c r="M93" s="14">
        <v>92564.47</v>
      </c>
      <c r="N93" s="14">
        <f t="shared" ref="N93:N96" si="94">J93-M93</f>
        <v>426753.53</v>
      </c>
      <c r="O93" s="14">
        <f>+N93+P93</f>
        <v>430253.53</v>
      </c>
      <c r="P93" s="14">
        <f>+I93-J93</f>
        <v>3500</v>
      </c>
      <c r="Q93" s="13">
        <v>64729.09</v>
      </c>
      <c r="R93" s="14">
        <v>27835.38</v>
      </c>
      <c r="S93" s="17">
        <f t="shared" si="92"/>
        <v>17.824236787478963</v>
      </c>
      <c r="T93" s="17">
        <f t="shared" si="93"/>
        <v>17.704912608211654</v>
      </c>
    </row>
    <row r="94" spans="2:20" ht="13.5" customHeight="1" x14ac:dyDescent="0.2">
      <c r="B94" s="35">
        <v>222</v>
      </c>
      <c r="C94" s="19" t="s">
        <v>116</v>
      </c>
      <c r="D94" s="85">
        <v>50</v>
      </c>
      <c r="E94" s="13">
        <v>0</v>
      </c>
      <c r="F94" s="13">
        <f t="shared" si="81"/>
        <v>0</v>
      </c>
      <c r="G94" s="13">
        <v>0</v>
      </c>
      <c r="H94" s="13">
        <v>0</v>
      </c>
      <c r="I94" s="85">
        <v>50</v>
      </c>
      <c r="J94" s="85">
        <v>50</v>
      </c>
      <c r="K94" s="13">
        <v>0</v>
      </c>
      <c r="L94" s="14">
        <v>0</v>
      </c>
      <c r="M94" s="14">
        <v>0</v>
      </c>
      <c r="N94" s="14">
        <f t="shared" si="94"/>
        <v>50</v>
      </c>
      <c r="O94" s="14">
        <f t="shared" ref="O94:O96" si="95">+N94+P94</f>
        <v>50</v>
      </c>
      <c r="P94" s="14">
        <f>+I94-J94</f>
        <v>0</v>
      </c>
      <c r="Q94" s="13">
        <v>0</v>
      </c>
      <c r="R94" s="14">
        <v>0</v>
      </c>
      <c r="S94" s="17">
        <f t="shared" si="92"/>
        <v>0</v>
      </c>
      <c r="T94" s="17">
        <f t="shared" si="93"/>
        <v>0</v>
      </c>
    </row>
    <row r="95" spans="2:20" ht="13.5" customHeight="1" x14ac:dyDescent="0.2">
      <c r="B95" s="35">
        <v>223</v>
      </c>
      <c r="C95" s="19" t="s">
        <v>117</v>
      </c>
      <c r="D95" s="85">
        <v>78500</v>
      </c>
      <c r="E95" s="13">
        <v>0</v>
      </c>
      <c r="F95" s="13">
        <f t="shared" si="81"/>
        <v>165768</v>
      </c>
      <c r="G95" s="13">
        <v>0</v>
      </c>
      <c r="H95" s="13">
        <v>165768</v>
      </c>
      <c r="I95" s="85">
        <v>244268</v>
      </c>
      <c r="J95" s="85">
        <v>242768</v>
      </c>
      <c r="K95" s="13">
        <v>0</v>
      </c>
      <c r="L95" s="13">
        <v>12920.24</v>
      </c>
      <c r="M95" s="14">
        <v>44962.21</v>
      </c>
      <c r="N95" s="14">
        <f t="shared" si="94"/>
        <v>197805.79</v>
      </c>
      <c r="O95" s="14">
        <f t="shared" si="95"/>
        <v>199305.79</v>
      </c>
      <c r="P95" s="14">
        <f>+I95-J95</f>
        <v>1500</v>
      </c>
      <c r="Q95" s="13">
        <v>32075.97</v>
      </c>
      <c r="R95" s="14">
        <v>12886.24</v>
      </c>
      <c r="S95" s="17">
        <f t="shared" si="92"/>
        <v>18.520649344229881</v>
      </c>
      <c r="T95" s="17">
        <f t="shared" si="93"/>
        <v>18.406917811583998</v>
      </c>
    </row>
    <row r="96" spans="2:20" ht="13.5" customHeight="1" x14ac:dyDescent="0.2">
      <c r="B96" s="35">
        <v>224</v>
      </c>
      <c r="C96" s="19" t="s">
        <v>118</v>
      </c>
      <c r="D96" s="87">
        <v>22100</v>
      </c>
      <c r="E96" s="13">
        <v>0</v>
      </c>
      <c r="F96" s="13">
        <f t="shared" si="81"/>
        <v>-13862</v>
      </c>
      <c r="G96" s="13">
        <v>-14000</v>
      </c>
      <c r="H96" s="13">
        <v>138</v>
      </c>
      <c r="I96" s="85">
        <v>8238</v>
      </c>
      <c r="J96" s="85">
        <v>8238</v>
      </c>
      <c r="K96" s="13">
        <v>0</v>
      </c>
      <c r="L96" s="13">
        <v>1125.02</v>
      </c>
      <c r="M96" s="14">
        <v>3257.74</v>
      </c>
      <c r="N96" s="14">
        <f t="shared" si="94"/>
        <v>4980.26</v>
      </c>
      <c r="O96" s="14">
        <f t="shared" si="95"/>
        <v>4980.26</v>
      </c>
      <c r="P96" s="14">
        <f>+I96-J96</f>
        <v>0</v>
      </c>
      <c r="Q96" s="13">
        <v>2585.5700000000002</v>
      </c>
      <c r="R96" s="14">
        <v>672.17</v>
      </c>
      <c r="S96" s="17">
        <f t="shared" si="92"/>
        <v>39.545277980092251</v>
      </c>
      <c r="T96" s="17">
        <f t="shared" si="93"/>
        <v>39.545277980092251</v>
      </c>
    </row>
    <row r="97" spans="2:20" ht="13.5" customHeight="1" x14ac:dyDescent="0.2">
      <c r="B97" s="33">
        <v>230</v>
      </c>
      <c r="C97" s="31" t="s">
        <v>119</v>
      </c>
      <c r="D97" s="3">
        <f>SUM(D98:D100)</f>
        <v>111712</v>
      </c>
      <c r="E97" s="3">
        <f t="shared" ref="E97:P97" si="96">SUM(E98:E100)</f>
        <v>0</v>
      </c>
      <c r="F97" s="3">
        <f>SUM(F98:F100)</f>
        <v>216622</v>
      </c>
      <c r="G97" s="3">
        <f t="shared" si="96"/>
        <v>28928</v>
      </c>
      <c r="H97" s="3">
        <f>SUM(H98:H100)</f>
        <v>187694</v>
      </c>
      <c r="I97" s="3">
        <f>SUM(I98:I100)</f>
        <v>328334</v>
      </c>
      <c r="J97" s="3">
        <f t="shared" si="96"/>
        <v>326494</v>
      </c>
      <c r="K97" s="3">
        <f t="shared" si="96"/>
        <v>0</v>
      </c>
      <c r="L97" s="3">
        <f>SUM(L98:L100)</f>
        <v>41176.87000000001</v>
      </c>
      <c r="M97" s="3">
        <f>SUM(M98:M100)</f>
        <v>64642.159999999996</v>
      </c>
      <c r="N97" s="3">
        <f>SUM(N98:N100)</f>
        <v>261851.84000000003</v>
      </c>
      <c r="O97" s="3">
        <f t="shared" si="96"/>
        <v>263691.84000000003</v>
      </c>
      <c r="P97" s="3">
        <f t="shared" si="96"/>
        <v>1840</v>
      </c>
      <c r="Q97" s="3">
        <f>SUM(Q98:Q100)</f>
        <v>22259.940000000002</v>
      </c>
      <c r="R97" s="3">
        <f>SUM(R98:R100)</f>
        <v>42382.220000000008</v>
      </c>
      <c r="S97" s="4">
        <f t="shared" si="92"/>
        <v>19.798881449582534</v>
      </c>
      <c r="T97" s="4">
        <f t="shared" si="93"/>
        <v>19.687927537202967</v>
      </c>
    </row>
    <row r="98" spans="2:20" ht="13.5" customHeight="1" x14ac:dyDescent="0.2">
      <c r="B98" s="35">
        <v>231</v>
      </c>
      <c r="C98" s="19" t="s">
        <v>120</v>
      </c>
      <c r="D98" s="85">
        <v>10608</v>
      </c>
      <c r="E98" s="45">
        <v>0</v>
      </c>
      <c r="F98" s="13">
        <f t="shared" si="81"/>
        <v>23790</v>
      </c>
      <c r="G98" s="13">
        <v>2750</v>
      </c>
      <c r="H98" s="13">
        <v>21040</v>
      </c>
      <c r="I98" s="85">
        <v>34398</v>
      </c>
      <c r="J98" s="85">
        <v>34158</v>
      </c>
      <c r="K98" s="13">
        <v>0</v>
      </c>
      <c r="L98" s="13">
        <v>666.41</v>
      </c>
      <c r="M98" s="14">
        <v>7114.42</v>
      </c>
      <c r="N98" s="14">
        <f t="shared" ref="N98:N100" si="97">J98-M98</f>
        <v>27043.58</v>
      </c>
      <c r="O98" s="14">
        <f t="shared" ref="O98:O100" si="98">+N98+P98</f>
        <v>27283.58</v>
      </c>
      <c r="P98" s="14">
        <f>+I98-J98</f>
        <v>240</v>
      </c>
      <c r="Q98" s="13">
        <v>6428.01</v>
      </c>
      <c r="R98" s="16">
        <v>686.41</v>
      </c>
      <c r="S98" s="17">
        <f t="shared" si="92"/>
        <v>20.827975876807773</v>
      </c>
      <c r="T98" s="17">
        <f t="shared" si="93"/>
        <v>20.682655968370252</v>
      </c>
    </row>
    <row r="99" spans="2:20" ht="13.5" customHeight="1" x14ac:dyDescent="0.2">
      <c r="B99" s="35">
        <v>232</v>
      </c>
      <c r="C99" s="19" t="s">
        <v>121</v>
      </c>
      <c r="D99" s="85">
        <v>75400</v>
      </c>
      <c r="E99" s="45">
        <v>0</v>
      </c>
      <c r="F99" s="13">
        <f t="shared" si="81"/>
        <v>137449</v>
      </c>
      <c r="G99" s="13">
        <v>35435</v>
      </c>
      <c r="H99" s="13">
        <v>102014</v>
      </c>
      <c r="I99" s="85">
        <v>212849</v>
      </c>
      <c r="J99" s="85">
        <v>212849</v>
      </c>
      <c r="K99" s="13">
        <v>0</v>
      </c>
      <c r="L99" s="13">
        <v>40128.410000000003</v>
      </c>
      <c r="M99" s="14">
        <v>52517.74</v>
      </c>
      <c r="N99" s="14">
        <f t="shared" si="97"/>
        <v>160331.26</v>
      </c>
      <c r="O99" s="14">
        <f t="shared" si="98"/>
        <v>160331.26</v>
      </c>
      <c r="P99" s="14">
        <f>+I99-J99</f>
        <v>0</v>
      </c>
      <c r="Q99" s="13">
        <v>11167.01</v>
      </c>
      <c r="R99" s="14">
        <v>41350.730000000003</v>
      </c>
      <c r="S99" s="17">
        <f t="shared" si="92"/>
        <v>24.673707651903463</v>
      </c>
      <c r="T99" s="17">
        <f t="shared" si="93"/>
        <v>24.673707651903463</v>
      </c>
    </row>
    <row r="100" spans="2:20" ht="13.5" customHeight="1" x14ac:dyDescent="0.2">
      <c r="B100" s="35">
        <v>239</v>
      </c>
      <c r="C100" s="19" t="s">
        <v>122</v>
      </c>
      <c r="D100" s="87">
        <v>25704</v>
      </c>
      <c r="E100" s="45">
        <v>0</v>
      </c>
      <c r="F100" s="13">
        <f t="shared" si="81"/>
        <v>55383</v>
      </c>
      <c r="G100" s="13">
        <v>-9257</v>
      </c>
      <c r="H100" s="13">
        <v>64640</v>
      </c>
      <c r="I100" s="85">
        <v>81087</v>
      </c>
      <c r="J100" s="85">
        <v>79487</v>
      </c>
      <c r="K100" s="13">
        <v>0</v>
      </c>
      <c r="L100" s="13">
        <v>382.05</v>
      </c>
      <c r="M100" s="14">
        <v>5010</v>
      </c>
      <c r="N100" s="14">
        <f t="shared" si="97"/>
        <v>74477</v>
      </c>
      <c r="O100" s="14">
        <f t="shared" si="98"/>
        <v>76077</v>
      </c>
      <c r="P100" s="14">
        <f>+I100-J100</f>
        <v>1600</v>
      </c>
      <c r="Q100" s="13">
        <v>4664.92</v>
      </c>
      <c r="R100" s="14">
        <v>345.08</v>
      </c>
      <c r="S100" s="17">
        <f t="shared" si="92"/>
        <v>6.3029174582007119</v>
      </c>
      <c r="T100" s="17">
        <f t="shared" si="93"/>
        <v>6.1785489659254873</v>
      </c>
    </row>
    <row r="101" spans="2:20" ht="13.5" customHeight="1" x14ac:dyDescent="0.2">
      <c r="B101" s="33">
        <v>240</v>
      </c>
      <c r="C101" s="31" t="s">
        <v>123</v>
      </c>
      <c r="D101" s="3">
        <f t="shared" ref="D101:R101" si="99">SUM(D102:D106)</f>
        <v>35124</v>
      </c>
      <c r="E101" s="3">
        <f t="shared" si="99"/>
        <v>0</v>
      </c>
      <c r="F101" s="3">
        <f t="shared" ref="F101" si="100">SUM(F102:F106)</f>
        <v>96463</v>
      </c>
      <c r="G101" s="3">
        <f t="shared" si="99"/>
        <v>12698</v>
      </c>
      <c r="H101" s="3">
        <f t="shared" si="99"/>
        <v>83765</v>
      </c>
      <c r="I101" s="3">
        <f t="shared" si="99"/>
        <v>131587</v>
      </c>
      <c r="J101" s="3">
        <f t="shared" si="99"/>
        <v>131587</v>
      </c>
      <c r="K101" s="3">
        <f t="shared" si="99"/>
        <v>0</v>
      </c>
      <c r="L101" s="3">
        <f>SUM(L102:L106)</f>
        <v>24085.17</v>
      </c>
      <c r="M101" s="3">
        <f>SUM(M102:M106)</f>
        <v>50681.13</v>
      </c>
      <c r="N101" s="3">
        <f>SUM(N102:N106)</f>
        <v>80905.87</v>
      </c>
      <c r="O101" s="3">
        <f t="shared" si="99"/>
        <v>80905.87</v>
      </c>
      <c r="P101" s="3">
        <f t="shared" si="99"/>
        <v>0</v>
      </c>
      <c r="Q101" s="3">
        <f t="shared" si="99"/>
        <v>22484.11</v>
      </c>
      <c r="R101" s="3">
        <f t="shared" si="99"/>
        <v>28197.02</v>
      </c>
      <c r="S101" s="4">
        <f t="shared" si="92"/>
        <v>38.515301663538189</v>
      </c>
      <c r="T101" s="4">
        <f t="shared" si="93"/>
        <v>38.515301663538189</v>
      </c>
    </row>
    <row r="102" spans="2:20" ht="13.5" customHeight="1" x14ac:dyDescent="0.2">
      <c r="B102" s="42">
        <v>241</v>
      </c>
      <c r="C102" s="12" t="s">
        <v>124</v>
      </c>
      <c r="D102" s="85">
        <v>50</v>
      </c>
      <c r="E102" s="14">
        <v>0</v>
      </c>
      <c r="F102" s="13">
        <f t="shared" si="81"/>
        <v>950</v>
      </c>
      <c r="G102" s="14">
        <v>-50</v>
      </c>
      <c r="H102" s="14">
        <v>1000</v>
      </c>
      <c r="I102" s="85">
        <v>1000</v>
      </c>
      <c r="J102" s="85">
        <v>1000</v>
      </c>
      <c r="K102" s="14">
        <v>0</v>
      </c>
      <c r="L102" s="14">
        <v>15</v>
      </c>
      <c r="M102" s="14">
        <v>15</v>
      </c>
      <c r="N102" s="14">
        <f t="shared" ref="N102:N106" si="101">J102-M102</f>
        <v>985</v>
      </c>
      <c r="O102" s="14">
        <f t="shared" ref="O102:O106" si="102">+N102+P102</f>
        <v>985</v>
      </c>
      <c r="P102" s="14">
        <f>+I102-J102</f>
        <v>0</v>
      </c>
      <c r="Q102" s="13">
        <v>0</v>
      </c>
      <c r="R102" s="14">
        <v>15</v>
      </c>
      <c r="S102" s="17">
        <f t="shared" ref="S102" si="103">+M102/J102*100</f>
        <v>1.5</v>
      </c>
      <c r="T102" s="17">
        <f t="shared" ref="T102" si="104">+M102/I102*100</f>
        <v>1.5</v>
      </c>
    </row>
    <row r="103" spans="2:20" ht="12.75" customHeight="1" x14ac:dyDescent="0.2">
      <c r="B103" s="42">
        <v>242</v>
      </c>
      <c r="C103" s="12" t="s">
        <v>125</v>
      </c>
      <c r="D103" s="85">
        <v>75</v>
      </c>
      <c r="E103" s="45">
        <v>0</v>
      </c>
      <c r="F103" s="13">
        <f t="shared" si="81"/>
        <v>2741</v>
      </c>
      <c r="G103" s="14">
        <v>316</v>
      </c>
      <c r="H103" s="14">
        <v>2425</v>
      </c>
      <c r="I103" s="85">
        <v>2816</v>
      </c>
      <c r="J103" s="85">
        <v>2816</v>
      </c>
      <c r="K103" s="14">
        <v>0</v>
      </c>
      <c r="L103" s="14">
        <v>23.9</v>
      </c>
      <c r="M103" s="14">
        <v>174.67</v>
      </c>
      <c r="N103" s="14">
        <f t="shared" si="101"/>
        <v>2641.33</v>
      </c>
      <c r="O103" s="14">
        <f t="shared" si="102"/>
        <v>2641.33</v>
      </c>
      <c r="P103" s="14">
        <f>+I103-J103</f>
        <v>0</v>
      </c>
      <c r="Q103" s="13">
        <v>150.77000000000001</v>
      </c>
      <c r="R103" s="14">
        <v>23.9</v>
      </c>
      <c r="S103" s="17">
        <f t="shared" ref="S103:S105" si="105">+M103/J103*100</f>
        <v>6.2027698863636358</v>
      </c>
      <c r="T103" s="17">
        <f t="shared" ref="T103:T105" si="106">+M103/I103*100</f>
        <v>6.2027698863636358</v>
      </c>
    </row>
    <row r="104" spans="2:20" ht="13.5" customHeight="1" x14ac:dyDescent="0.2">
      <c r="B104" s="35">
        <v>243</v>
      </c>
      <c r="C104" s="19" t="s">
        <v>126</v>
      </c>
      <c r="D104" s="85">
        <v>2000</v>
      </c>
      <c r="E104" s="45">
        <v>0</v>
      </c>
      <c r="F104" s="13">
        <f t="shared" si="81"/>
        <v>38860</v>
      </c>
      <c r="G104" s="14">
        <v>17260</v>
      </c>
      <c r="H104" s="13">
        <v>21600</v>
      </c>
      <c r="I104" s="85">
        <v>40860</v>
      </c>
      <c r="J104" s="85">
        <v>40860</v>
      </c>
      <c r="K104" s="14">
        <v>0</v>
      </c>
      <c r="L104" s="14">
        <v>3148.24</v>
      </c>
      <c r="M104" s="14">
        <v>6118.96</v>
      </c>
      <c r="N104" s="14">
        <f t="shared" si="101"/>
        <v>34741.040000000001</v>
      </c>
      <c r="O104" s="14">
        <f t="shared" si="102"/>
        <v>34741.040000000001</v>
      </c>
      <c r="P104" s="14">
        <f>+I104-J104</f>
        <v>0</v>
      </c>
      <c r="Q104" s="13">
        <v>2802.55</v>
      </c>
      <c r="R104" s="14">
        <v>3316.41</v>
      </c>
      <c r="S104" s="17">
        <f t="shared" si="105"/>
        <v>14.975428291727852</v>
      </c>
      <c r="T104" s="17">
        <f t="shared" si="106"/>
        <v>14.975428291727852</v>
      </c>
    </row>
    <row r="105" spans="2:20" ht="13.5" customHeight="1" x14ac:dyDescent="0.2">
      <c r="B105" s="35">
        <v>244</v>
      </c>
      <c r="C105" s="19" t="s">
        <v>127</v>
      </c>
      <c r="D105" s="85">
        <v>3500</v>
      </c>
      <c r="E105" s="45">
        <v>0</v>
      </c>
      <c r="F105" s="13">
        <f t="shared" si="81"/>
        <v>3500</v>
      </c>
      <c r="G105" s="14">
        <v>0</v>
      </c>
      <c r="H105" s="13">
        <v>3500</v>
      </c>
      <c r="I105" s="85">
        <v>7000</v>
      </c>
      <c r="J105" s="85">
        <v>7000</v>
      </c>
      <c r="K105" s="14">
        <v>0</v>
      </c>
      <c r="L105" s="14">
        <v>0</v>
      </c>
      <c r="M105" s="14">
        <v>0</v>
      </c>
      <c r="N105" s="14">
        <f t="shared" si="101"/>
        <v>7000</v>
      </c>
      <c r="O105" s="14">
        <f t="shared" si="102"/>
        <v>7000</v>
      </c>
      <c r="P105" s="14">
        <f>+I105-J105</f>
        <v>0</v>
      </c>
      <c r="Q105" s="13">
        <v>0</v>
      </c>
      <c r="R105" s="14">
        <v>0</v>
      </c>
      <c r="S105" s="17">
        <f t="shared" si="105"/>
        <v>0</v>
      </c>
      <c r="T105" s="17">
        <f t="shared" si="106"/>
        <v>0</v>
      </c>
    </row>
    <row r="106" spans="2:20" ht="13.5" customHeight="1" x14ac:dyDescent="0.2">
      <c r="B106" s="35">
        <v>249</v>
      </c>
      <c r="C106" s="19" t="s">
        <v>128</v>
      </c>
      <c r="D106" s="87">
        <v>29499</v>
      </c>
      <c r="E106" s="45">
        <v>0</v>
      </c>
      <c r="F106" s="13">
        <f t="shared" si="81"/>
        <v>50412</v>
      </c>
      <c r="G106" s="14">
        <v>-4828</v>
      </c>
      <c r="H106" s="13">
        <v>55240</v>
      </c>
      <c r="I106" s="85">
        <v>79911</v>
      </c>
      <c r="J106" s="85">
        <v>79911</v>
      </c>
      <c r="K106" s="14">
        <v>0</v>
      </c>
      <c r="L106" s="14">
        <v>20898.03</v>
      </c>
      <c r="M106" s="14">
        <v>44372.5</v>
      </c>
      <c r="N106" s="14">
        <f t="shared" si="101"/>
        <v>35538.5</v>
      </c>
      <c r="O106" s="14">
        <f t="shared" si="102"/>
        <v>35538.5</v>
      </c>
      <c r="P106" s="14">
        <f>+I106-J106</f>
        <v>0</v>
      </c>
      <c r="Q106" s="13">
        <v>19530.79</v>
      </c>
      <c r="R106" s="16">
        <v>24841.71</v>
      </c>
      <c r="S106" s="17">
        <f t="shared" si="92"/>
        <v>55.527399231645205</v>
      </c>
      <c r="T106" s="17">
        <f t="shared" si="93"/>
        <v>55.527399231645205</v>
      </c>
    </row>
    <row r="107" spans="2:20" ht="13.5" customHeight="1" x14ac:dyDescent="0.2">
      <c r="B107" s="41">
        <v>250</v>
      </c>
      <c r="C107" s="10" t="s">
        <v>129</v>
      </c>
      <c r="D107" s="47">
        <f>SUM(D108:D114)</f>
        <v>65559</v>
      </c>
      <c r="E107" s="47">
        <f t="shared" ref="E107:R107" si="107">SUM(E108:E114)</f>
        <v>0</v>
      </c>
      <c r="F107" s="47">
        <f t="shared" ref="F107" si="108">SUM(F108:F114)</f>
        <v>80297</v>
      </c>
      <c r="G107" s="3">
        <f t="shared" si="107"/>
        <v>1557</v>
      </c>
      <c r="H107" s="47">
        <f t="shared" si="107"/>
        <v>78740</v>
      </c>
      <c r="I107" s="47">
        <f t="shared" si="107"/>
        <v>145856</v>
      </c>
      <c r="J107" s="47">
        <f t="shared" si="107"/>
        <v>145856</v>
      </c>
      <c r="K107" s="47">
        <f>SUM(K108:K114)</f>
        <v>0</v>
      </c>
      <c r="L107" s="47">
        <f>SUM(L108:L114)</f>
        <v>6628.09</v>
      </c>
      <c r="M107" s="47">
        <f>SUM(M108:M114)</f>
        <v>61078.789999999994</v>
      </c>
      <c r="N107" s="47">
        <f>SUM(N108:N114)</f>
        <v>84777.21</v>
      </c>
      <c r="O107" s="47">
        <f t="shared" si="107"/>
        <v>84777.21</v>
      </c>
      <c r="P107" s="47">
        <f t="shared" si="107"/>
        <v>0</v>
      </c>
      <c r="Q107" s="47">
        <f t="shared" si="107"/>
        <v>47432.520000000004</v>
      </c>
      <c r="R107" s="47">
        <f t="shared" si="107"/>
        <v>13646.27</v>
      </c>
      <c r="S107" s="4">
        <f t="shared" si="92"/>
        <v>41.876090116279066</v>
      </c>
      <c r="T107" s="4">
        <f t="shared" si="93"/>
        <v>41.876090116279066</v>
      </c>
    </row>
    <row r="108" spans="2:20" ht="13.5" customHeight="1" x14ac:dyDescent="0.2">
      <c r="B108" s="35">
        <v>252</v>
      </c>
      <c r="C108" s="19" t="s">
        <v>130</v>
      </c>
      <c r="D108" s="85">
        <v>200</v>
      </c>
      <c r="E108" s="13">
        <v>0</v>
      </c>
      <c r="F108" s="13">
        <f t="shared" si="81"/>
        <v>800</v>
      </c>
      <c r="G108" s="13">
        <v>0</v>
      </c>
      <c r="H108" s="13">
        <v>800</v>
      </c>
      <c r="I108" s="85">
        <v>1000</v>
      </c>
      <c r="J108" s="85">
        <v>1000</v>
      </c>
      <c r="K108" s="13">
        <v>0</v>
      </c>
      <c r="L108" s="14">
        <v>250.91</v>
      </c>
      <c r="M108" s="14">
        <v>495.52</v>
      </c>
      <c r="N108" s="14">
        <f t="shared" ref="N108:N114" si="109">J108-M108</f>
        <v>504.48</v>
      </c>
      <c r="O108" s="14">
        <f t="shared" ref="O108:O114" si="110">+N108+P108</f>
        <v>504.48</v>
      </c>
      <c r="P108" s="14">
        <f t="shared" ref="P108:P114" si="111">+I108-J108</f>
        <v>0</v>
      </c>
      <c r="Q108" s="13">
        <v>253.49</v>
      </c>
      <c r="R108" s="14">
        <v>242.03</v>
      </c>
      <c r="S108" s="17">
        <f t="shared" si="92"/>
        <v>49.551999999999992</v>
      </c>
      <c r="T108" s="17">
        <f t="shared" si="93"/>
        <v>49.551999999999992</v>
      </c>
    </row>
    <row r="109" spans="2:20" ht="13.5" customHeight="1" x14ac:dyDescent="0.2">
      <c r="B109" s="35">
        <v>253</v>
      </c>
      <c r="C109" s="19" t="s">
        <v>131</v>
      </c>
      <c r="D109" s="85">
        <v>2000</v>
      </c>
      <c r="E109" s="45">
        <v>0</v>
      </c>
      <c r="F109" s="13">
        <f t="shared" si="81"/>
        <v>6000</v>
      </c>
      <c r="G109" s="13">
        <v>0</v>
      </c>
      <c r="H109" s="13">
        <v>6000</v>
      </c>
      <c r="I109" s="85">
        <v>8000</v>
      </c>
      <c r="J109" s="85">
        <v>8000</v>
      </c>
      <c r="K109" s="13">
        <v>0</v>
      </c>
      <c r="L109" s="14">
        <v>0</v>
      </c>
      <c r="M109" s="14">
        <v>2914.18</v>
      </c>
      <c r="N109" s="14">
        <f t="shared" si="109"/>
        <v>5085.82</v>
      </c>
      <c r="O109" s="14">
        <f t="shared" si="110"/>
        <v>5085.82</v>
      </c>
      <c r="P109" s="14">
        <f t="shared" si="111"/>
        <v>0</v>
      </c>
      <c r="Q109" s="13">
        <v>2914.18</v>
      </c>
      <c r="R109" s="14">
        <v>0</v>
      </c>
      <c r="S109" s="17">
        <f t="shared" si="92"/>
        <v>36.427250000000001</v>
      </c>
      <c r="T109" s="17">
        <f t="shared" si="93"/>
        <v>36.427250000000001</v>
      </c>
    </row>
    <row r="110" spans="2:20" ht="13.5" customHeight="1" x14ac:dyDescent="0.2">
      <c r="B110" s="35">
        <v>254</v>
      </c>
      <c r="C110" s="19" t="s">
        <v>132</v>
      </c>
      <c r="D110" s="85">
        <v>8000</v>
      </c>
      <c r="E110" s="45">
        <v>0</v>
      </c>
      <c r="F110" s="13">
        <f t="shared" si="81"/>
        <v>14580</v>
      </c>
      <c r="G110" s="13">
        <v>-1000</v>
      </c>
      <c r="H110" s="13">
        <v>15580</v>
      </c>
      <c r="I110" s="85">
        <v>22580</v>
      </c>
      <c r="J110" s="85">
        <v>22580</v>
      </c>
      <c r="K110" s="13">
        <v>0</v>
      </c>
      <c r="L110" s="14">
        <v>1358.19</v>
      </c>
      <c r="M110" s="14">
        <v>6486.37</v>
      </c>
      <c r="N110" s="14">
        <f t="shared" si="109"/>
        <v>16093.630000000001</v>
      </c>
      <c r="O110" s="14">
        <f t="shared" si="110"/>
        <v>16093.630000000001</v>
      </c>
      <c r="P110" s="14">
        <f t="shared" si="111"/>
        <v>0</v>
      </c>
      <c r="Q110" s="13">
        <v>3971.94</v>
      </c>
      <c r="R110" s="14">
        <v>2514.4299999999998</v>
      </c>
      <c r="S110" s="17">
        <f t="shared" si="92"/>
        <v>28.726173604960142</v>
      </c>
      <c r="T110" s="17">
        <f t="shared" si="93"/>
        <v>28.726173604960142</v>
      </c>
    </row>
    <row r="111" spans="2:20" ht="13.5" customHeight="1" x14ac:dyDescent="0.2">
      <c r="B111" s="35">
        <v>255</v>
      </c>
      <c r="C111" s="19" t="s">
        <v>133</v>
      </c>
      <c r="D111" s="85">
        <v>37098</v>
      </c>
      <c r="E111" s="45">
        <v>0</v>
      </c>
      <c r="F111" s="13">
        <f t="shared" si="81"/>
        <v>22513</v>
      </c>
      <c r="G111" s="13">
        <v>-367</v>
      </c>
      <c r="H111" s="13">
        <v>22880</v>
      </c>
      <c r="I111" s="85">
        <v>59611</v>
      </c>
      <c r="J111" s="85">
        <v>59611</v>
      </c>
      <c r="K111" s="13">
        <v>0</v>
      </c>
      <c r="L111" s="14">
        <v>3540.39</v>
      </c>
      <c r="M111" s="14">
        <v>26278.11</v>
      </c>
      <c r="N111" s="14">
        <f t="shared" si="109"/>
        <v>33332.89</v>
      </c>
      <c r="O111" s="14">
        <f t="shared" si="110"/>
        <v>33332.89</v>
      </c>
      <c r="P111" s="14">
        <f t="shared" si="111"/>
        <v>0</v>
      </c>
      <c r="Q111" s="13">
        <v>18395.240000000002</v>
      </c>
      <c r="R111" s="14">
        <v>7882.87</v>
      </c>
      <c r="S111" s="17">
        <f t="shared" si="92"/>
        <v>44.08265253057322</v>
      </c>
      <c r="T111" s="17">
        <f t="shared" si="93"/>
        <v>44.08265253057322</v>
      </c>
    </row>
    <row r="112" spans="2:20" ht="13.5" customHeight="1" x14ac:dyDescent="0.2">
      <c r="B112" s="35">
        <v>256</v>
      </c>
      <c r="C112" s="19" t="s">
        <v>134</v>
      </c>
      <c r="D112" s="85">
        <v>9011</v>
      </c>
      <c r="E112" s="45">
        <v>0</v>
      </c>
      <c r="F112" s="13">
        <f t="shared" si="81"/>
        <v>11493</v>
      </c>
      <c r="G112" s="13">
        <v>-1187</v>
      </c>
      <c r="H112" s="13">
        <v>12680</v>
      </c>
      <c r="I112" s="85">
        <v>20504</v>
      </c>
      <c r="J112" s="85">
        <v>20504</v>
      </c>
      <c r="K112" s="13">
        <v>0</v>
      </c>
      <c r="L112" s="14">
        <v>231.52</v>
      </c>
      <c r="M112" s="14">
        <v>7387.57</v>
      </c>
      <c r="N112" s="14">
        <f t="shared" si="109"/>
        <v>13116.43</v>
      </c>
      <c r="O112" s="14">
        <f t="shared" si="110"/>
        <v>13116.43</v>
      </c>
      <c r="P112" s="14">
        <f t="shared" si="111"/>
        <v>0</v>
      </c>
      <c r="Q112" s="13">
        <v>6034.22</v>
      </c>
      <c r="R112" s="16">
        <v>1353.35</v>
      </c>
      <c r="S112" s="17">
        <f t="shared" si="92"/>
        <v>36.02989660554038</v>
      </c>
      <c r="T112" s="17">
        <f t="shared" si="93"/>
        <v>36.02989660554038</v>
      </c>
    </row>
    <row r="113" spans="2:20" ht="13.5" customHeight="1" x14ac:dyDescent="0.2">
      <c r="B113" s="35">
        <v>257</v>
      </c>
      <c r="C113" s="19" t="s">
        <v>135</v>
      </c>
      <c r="D113" s="85">
        <v>500</v>
      </c>
      <c r="E113" s="45">
        <v>0</v>
      </c>
      <c r="F113" s="13">
        <f t="shared" si="81"/>
        <v>1500</v>
      </c>
      <c r="G113" s="13">
        <v>0</v>
      </c>
      <c r="H113" s="13">
        <v>1500</v>
      </c>
      <c r="I113" s="85">
        <v>2000</v>
      </c>
      <c r="J113" s="85">
        <v>2000</v>
      </c>
      <c r="K113" s="13">
        <v>0</v>
      </c>
      <c r="L113" s="14">
        <v>331.46</v>
      </c>
      <c r="M113" s="14">
        <v>602.16999999999996</v>
      </c>
      <c r="N113" s="14">
        <f t="shared" si="109"/>
        <v>1397.83</v>
      </c>
      <c r="O113" s="14">
        <f t="shared" si="110"/>
        <v>1397.83</v>
      </c>
      <c r="P113" s="14">
        <f t="shared" si="111"/>
        <v>0</v>
      </c>
      <c r="Q113" s="13">
        <v>289.73</v>
      </c>
      <c r="R113" s="48">
        <v>312.44</v>
      </c>
      <c r="S113" s="17">
        <f t="shared" si="92"/>
        <v>30.108499999999999</v>
      </c>
      <c r="T113" s="17">
        <f t="shared" si="93"/>
        <v>30.108499999999999</v>
      </c>
    </row>
    <row r="114" spans="2:20" ht="13.5" customHeight="1" x14ac:dyDescent="0.2">
      <c r="B114" s="35">
        <v>259</v>
      </c>
      <c r="C114" s="19" t="s">
        <v>136</v>
      </c>
      <c r="D114" s="87">
        <v>8750</v>
      </c>
      <c r="E114" s="45">
        <v>0</v>
      </c>
      <c r="F114" s="13">
        <f t="shared" si="81"/>
        <v>23411</v>
      </c>
      <c r="G114" s="13">
        <v>4111</v>
      </c>
      <c r="H114" s="13">
        <v>19300</v>
      </c>
      <c r="I114" s="85">
        <v>32161</v>
      </c>
      <c r="J114" s="85">
        <v>32161</v>
      </c>
      <c r="K114" s="13">
        <v>0</v>
      </c>
      <c r="L114" s="14">
        <v>915.62</v>
      </c>
      <c r="M114" s="14">
        <v>16914.87</v>
      </c>
      <c r="N114" s="14">
        <f t="shared" si="109"/>
        <v>15246.130000000001</v>
      </c>
      <c r="O114" s="14">
        <f t="shared" si="110"/>
        <v>15246.130000000001</v>
      </c>
      <c r="P114" s="14">
        <f t="shared" si="111"/>
        <v>0</v>
      </c>
      <c r="Q114" s="13">
        <v>15573.72</v>
      </c>
      <c r="R114" s="16">
        <v>1341.15</v>
      </c>
      <c r="S114" s="17">
        <f t="shared" si="92"/>
        <v>52.59435340940891</v>
      </c>
      <c r="T114" s="17">
        <f t="shared" si="93"/>
        <v>52.59435340940891</v>
      </c>
    </row>
    <row r="115" spans="2:20" ht="13.5" customHeight="1" x14ac:dyDescent="0.2">
      <c r="B115" s="41">
        <v>260</v>
      </c>
      <c r="C115" s="10" t="s">
        <v>137</v>
      </c>
      <c r="D115" s="47">
        <f t="shared" ref="D115:R115" si="112">SUM(D116:D120)</f>
        <v>79966</v>
      </c>
      <c r="E115" s="47">
        <f t="shared" si="112"/>
        <v>0</v>
      </c>
      <c r="F115" s="47">
        <f t="shared" ref="F115" si="113">SUM(F116:F120)</f>
        <v>234777</v>
      </c>
      <c r="G115" s="3">
        <f t="shared" si="112"/>
        <v>14322</v>
      </c>
      <c r="H115" s="47">
        <f t="shared" si="112"/>
        <v>220455</v>
      </c>
      <c r="I115" s="47">
        <f t="shared" si="112"/>
        <v>314743</v>
      </c>
      <c r="J115" s="47">
        <f t="shared" si="112"/>
        <v>314543</v>
      </c>
      <c r="K115" s="47">
        <f t="shared" si="112"/>
        <v>0</v>
      </c>
      <c r="L115" s="49">
        <f>SUM(L116:L120)</f>
        <v>14352.83</v>
      </c>
      <c r="M115" s="47">
        <f t="shared" si="112"/>
        <v>138778.88</v>
      </c>
      <c r="N115" s="47">
        <f t="shared" si="112"/>
        <v>175764.12</v>
      </c>
      <c r="O115" s="47">
        <f t="shared" si="112"/>
        <v>175964.12</v>
      </c>
      <c r="P115" s="47">
        <f t="shared" si="112"/>
        <v>200</v>
      </c>
      <c r="Q115" s="47">
        <f t="shared" si="112"/>
        <v>19260.2</v>
      </c>
      <c r="R115" s="47">
        <f t="shared" si="112"/>
        <v>119518.68</v>
      </c>
      <c r="S115" s="4">
        <f t="shared" si="92"/>
        <v>44.120797474431164</v>
      </c>
      <c r="T115" s="4">
        <f t="shared" si="93"/>
        <v>44.092761395805468</v>
      </c>
    </row>
    <row r="116" spans="2:20" ht="13.5" customHeight="1" x14ac:dyDescent="0.2">
      <c r="B116" s="35">
        <v>261</v>
      </c>
      <c r="C116" s="19" t="s">
        <v>138</v>
      </c>
      <c r="D116" s="85">
        <v>2000</v>
      </c>
      <c r="E116" s="13">
        <v>0</v>
      </c>
      <c r="F116" s="13">
        <f t="shared" si="81"/>
        <v>4500</v>
      </c>
      <c r="G116" s="13">
        <v>0</v>
      </c>
      <c r="H116" s="13">
        <v>4500</v>
      </c>
      <c r="I116" s="85">
        <v>6500</v>
      </c>
      <c r="J116" s="85">
        <v>6500</v>
      </c>
      <c r="K116" s="13">
        <v>0</v>
      </c>
      <c r="L116" s="13">
        <v>0</v>
      </c>
      <c r="M116" s="13">
        <v>0</v>
      </c>
      <c r="N116" s="14">
        <f t="shared" ref="N116:N120" si="114">J116-M116</f>
        <v>6500</v>
      </c>
      <c r="O116" s="14">
        <f t="shared" ref="O116:O120" si="115">+N116+P116</f>
        <v>6500</v>
      </c>
      <c r="P116" s="14">
        <f t="shared" ref="P116:P120" si="116">+I116-J116</f>
        <v>0</v>
      </c>
      <c r="Q116" s="13">
        <v>0</v>
      </c>
      <c r="R116" s="14">
        <v>0</v>
      </c>
      <c r="S116" s="17">
        <f t="shared" si="92"/>
        <v>0</v>
      </c>
      <c r="T116" s="17">
        <f t="shared" si="93"/>
        <v>0</v>
      </c>
    </row>
    <row r="117" spans="2:20" ht="13.5" customHeight="1" x14ac:dyDescent="0.2">
      <c r="B117" s="35">
        <v>262</v>
      </c>
      <c r="C117" s="19" t="s">
        <v>139</v>
      </c>
      <c r="D117" s="85">
        <v>25654</v>
      </c>
      <c r="E117" s="45">
        <v>0</v>
      </c>
      <c r="F117" s="13">
        <f t="shared" si="81"/>
        <v>14849</v>
      </c>
      <c r="G117" s="13">
        <v>-7624</v>
      </c>
      <c r="H117" s="13">
        <v>22473</v>
      </c>
      <c r="I117" s="85">
        <v>40503</v>
      </c>
      <c r="J117" s="85">
        <v>40503</v>
      </c>
      <c r="K117" s="13">
        <v>0</v>
      </c>
      <c r="L117" s="13">
        <v>9115.27</v>
      </c>
      <c r="M117" s="13">
        <v>15567.44</v>
      </c>
      <c r="N117" s="14">
        <f t="shared" si="114"/>
        <v>24935.559999999998</v>
      </c>
      <c r="O117" s="14">
        <f t="shared" si="115"/>
        <v>24935.559999999998</v>
      </c>
      <c r="P117" s="14">
        <f t="shared" si="116"/>
        <v>0</v>
      </c>
      <c r="Q117" s="13">
        <v>4875.42</v>
      </c>
      <c r="R117" s="16">
        <v>10692.02</v>
      </c>
      <c r="S117" s="17">
        <f t="shared" si="92"/>
        <v>38.435276399279068</v>
      </c>
      <c r="T117" s="17">
        <f t="shared" si="93"/>
        <v>38.435276399279068</v>
      </c>
    </row>
    <row r="118" spans="2:20" ht="13.5" customHeight="1" x14ac:dyDescent="0.2">
      <c r="B118" s="35">
        <v>263</v>
      </c>
      <c r="C118" s="19" t="s">
        <v>140</v>
      </c>
      <c r="D118" s="85">
        <v>5458</v>
      </c>
      <c r="E118" s="45">
        <v>0</v>
      </c>
      <c r="F118" s="13">
        <f t="shared" si="81"/>
        <v>76885</v>
      </c>
      <c r="G118" s="13">
        <v>-3445</v>
      </c>
      <c r="H118" s="13">
        <v>80330</v>
      </c>
      <c r="I118" s="85">
        <v>82343</v>
      </c>
      <c r="J118" s="85">
        <v>82343</v>
      </c>
      <c r="K118" s="13">
        <v>0</v>
      </c>
      <c r="L118" s="13">
        <v>0</v>
      </c>
      <c r="M118" s="13">
        <v>354.32</v>
      </c>
      <c r="N118" s="14">
        <f t="shared" si="114"/>
        <v>81988.679999999993</v>
      </c>
      <c r="O118" s="14">
        <f t="shared" si="115"/>
        <v>81988.679999999993</v>
      </c>
      <c r="P118" s="14">
        <f t="shared" si="116"/>
        <v>0</v>
      </c>
      <c r="Q118" s="13">
        <v>303.47000000000003</v>
      </c>
      <c r="R118" s="17">
        <v>50.85</v>
      </c>
      <c r="S118" s="17">
        <f t="shared" si="92"/>
        <v>0.43029765736006703</v>
      </c>
      <c r="T118" s="17">
        <f t="shared" si="93"/>
        <v>0.43029765736006703</v>
      </c>
    </row>
    <row r="119" spans="2:20" ht="13.5" customHeight="1" x14ac:dyDescent="0.2">
      <c r="B119" s="35">
        <v>265</v>
      </c>
      <c r="C119" s="19" t="s">
        <v>141</v>
      </c>
      <c r="D119" s="87">
        <v>23634</v>
      </c>
      <c r="E119" s="45">
        <v>0</v>
      </c>
      <c r="F119" s="13">
        <f t="shared" si="81"/>
        <v>385</v>
      </c>
      <c r="G119" s="13">
        <v>-365</v>
      </c>
      <c r="H119" s="13">
        <v>750</v>
      </c>
      <c r="I119" s="85">
        <v>24019</v>
      </c>
      <c r="J119" s="85">
        <v>24019</v>
      </c>
      <c r="K119" s="13">
        <v>0</v>
      </c>
      <c r="L119" s="13">
        <v>841.21</v>
      </c>
      <c r="M119" s="13">
        <v>8832.7099999999991</v>
      </c>
      <c r="N119" s="14">
        <f t="shared" si="114"/>
        <v>15186.29</v>
      </c>
      <c r="O119" s="14">
        <f t="shared" si="115"/>
        <v>15186.29</v>
      </c>
      <c r="P119" s="14">
        <f t="shared" si="116"/>
        <v>0</v>
      </c>
      <c r="Q119" s="13">
        <v>5663.79</v>
      </c>
      <c r="R119" s="17">
        <v>3168.92</v>
      </c>
      <c r="S119" s="17">
        <f t="shared" si="92"/>
        <v>36.773845705483154</v>
      </c>
      <c r="T119" s="17">
        <f t="shared" si="93"/>
        <v>36.773845705483154</v>
      </c>
    </row>
    <row r="120" spans="2:20" ht="13.5" customHeight="1" x14ac:dyDescent="0.2">
      <c r="B120" s="35">
        <v>269</v>
      </c>
      <c r="C120" s="19" t="s">
        <v>142</v>
      </c>
      <c r="D120" s="90">
        <v>23220</v>
      </c>
      <c r="E120" s="45">
        <v>0</v>
      </c>
      <c r="F120" s="13">
        <f t="shared" si="81"/>
        <v>138158</v>
      </c>
      <c r="G120" s="13">
        <v>25756</v>
      </c>
      <c r="H120" s="13">
        <v>112402</v>
      </c>
      <c r="I120" s="85">
        <v>161378</v>
      </c>
      <c r="J120" s="85">
        <v>161178</v>
      </c>
      <c r="K120" s="13">
        <v>0</v>
      </c>
      <c r="L120" s="13">
        <v>4396.3500000000004</v>
      </c>
      <c r="M120" s="13">
        <v>114024.41</v>
      </c>
      <c r="N120" s="14">
        <f t="shared" si="114"/>
        <v>47153.59</v>
      </c>
      <c r="O120" s="14">
        <f t="shared" si="115"/>
        <v>47353.59</v>
      </c>
      <c r="P120" s="14">
        <f t="shared" si="116"/>
        <v>200</v>
      </c>
      <c r="Q120" s="13">
        <v>8417.52</v>
      </c>
      <c r="R120" s="14">
        <v>105606.89</v>
      </c>
      <c r="S120" s="17">
        <f t="shared" si="92"/>
        <v>70.744400600578246</v>
      </c>
      <c r="T120" s="17">
        <f t="shared" si="93"/>
        <v>70.656725204179011</v>
      </c>
    </row>
    <row r="121" spans="2:20" ht="13.5" customHeight="1" x14ac:dyDescent="0.2">
      <c r="B121" s="41">
        <v>270</v>
      </c>
      <c r="C121" s="10" t="s">
        <v>143</v>
      </c>
      <c r="D121" s="47">
        <f>SUM(D122:D127)</f>
        <v>120360</v>
      </c>
      <c r="E121" s="47">
        <f t="shared" ref="E121:Q121" si="117">SUM(E122:E127)</f>
        <v>0</v>
      </c>
      <c r="F121" s="47">
        <f t="shared" ref="F121" si="118">SUM(F122:F127)</f>
        <v>274276</v>
      </c>
      <c r="G121" s="3">
        <f>SUM(G122:G127)</f>
        <v>-9208</v>
      </c>
      <c r="H121" s="47">
        <f t="shared" si="117"/>
        <v>283484</v>
      </c>
      <c r="I121" s="47">
        <f>SUM(I122:I127)</f>
        <v>394636</v>
      </c>
      <c r="J121" s="47">
        <f t="shared" si="117"/>
        <v>394346</v>
      </c>
      <c r="K121" s="47">
        <f t="shared" si="117"/>
        <v>0</v>
      </c>
      <c r="L121" s="47">
        <f t="shared" si="117"/>
        <v>67915.009999999995</v>
      </c>
      <c r="M121" s="47">
        <f t="shared" si="117"/>
        <v>132740.81</v>
      </c>
      <c r="N121" s="47">
        <f>SUM(N122:N127)</f>
        <v>261605.19000000003</v>
      </c>
      <c r="O121" s="47">
        <f t="shared" si="117"/>
        <v>261895.19000000003</v>
      </c>
      <c r="P121" s="47">
        <f t="shared" si="117"/>
        <v>290</v>
      </c>
      <c r="Q121" s="47">
        <f t="shared" si="117"/>
        <v>59053.69000000001</v>
      </c>
      <c r="R121" s="47">
        <f>SUM(R122:R127)</f>
        <v>73687.12</v>
      </c>
      <c r="S121" s="4">
        <f t="shared" si="92"/>
        <v>33.661000745538182</v>
      </c>
      <c r="T121" s="4">
        <f t="shared" si="93"/>
        <v>33.63626481111708</v>
      </c>
    </row>
    <row r="122" spans="2:20" ht="13.5" customHeight="1" x14ac:dyDescent="0.2">
      <c r="B122" s="35">
        <v>271</v>
      </c>
      <c r="C122" s="19" t="s">
        <v>144</v>
      </c>
      <c r="D122" s="85">
        <v>2994</v>
      </c>
      <c r="E122" s="45">
        <v>0</v>
      </c>
      <c r="F122" s="13">
        <f t="shared" si="81"/>
        <v>10249</v>
      </c>
      <c r="G122" s="13">
        <v>1293</v>
      </c>
      <c r="H122" s="13">
        <v>8956</v>
      </c>
      <c r="I122" s="85">
        <v>13243</v>
      </c>
      <c r="J122" s="85">
        <v>13073</v>
      </c>
      <c r="K122" s="13">
        <v>0</v>
      </c>
      <c r="L122" s="13">
        <v>283.39</v>
      </c>
      <c r="M122" s="14">
        <v>1993</v>
      </c>
      <c r="N122" s="14">
        <f t="shared" ref="N122:N127" si="119">J122-M122</f>
        <v>11080</v>
      </c>
      <c r="O122" s="14">
        <f t="shared" ref="O122:O128" si="120">+N122+P122</f>
        <v>11250</v>
      </c>
      <c r="P122" s="14">
        <f t="shared" ref="P122:P128" si="121">+I122-J122</f>
        <v>170</v>
      </c>
      <c r="Q122" s="13">
        <v>1927.44</v>
      </c>
      <c r="R122" s="48">
        <v>65.56</v>
      </c>
      <c r="S122" s="17">
        <f t="shared" si="92"/>
        <v>15.245161783829268</v>
      </c>
      <c r="T122" s="17">
        <f t="shared" si="93"/>
        <v>15.049460092124143</v>
      </c>
    </row>
    <row r="123" spans="2:20" ht="13.5" customHeight="1" x14ac:dyDescent="0.2">
      <c r="B123" s="35">
        <v>273</v>
      </c>
      <c r="C123" s="19" t="s">
        <v>145</v>
      </c>
      <c r="D123" s="85">
        <v>57471</v>
      </c>
      <c r="E123" s="45">
        <v>0</v>
      </c>
      <c r="F123" s="13">
        <f t="shared" si="81"/>
        <v>198665</v>
      </c>
      <c r="G123" s="13">
        <v>-8864</v>
      </c>
      <c r="H123" s="13">
        <v>207529</v>
      </c>
      <c r="I123" s="85">
        <v>256136</v>
      </c>
      <c r="J123" s="85">
        <v>256136</v>
      </c>
      <c r="K123" s="13">
        <v>0</v>
      </c>
      <c r="L123" s="13">
        <v>47777.02</v>
      </c>
      <c r="M123" s="14">
        <v>91352.54</v>
      </c>
      <c r="N123" s="14">
        <f t="shared" si="119"/>
        <v>164783.46000000002</v>
      </c>
      <c r="O123" s="14">
        <f t="shared" si="120"/>
        <v>164783.46000000002</v>
      </c>
      <c r="P123" s="14">
        <f t="shared" si="121"/>
        <v>0</v>
      </c>
      <c r="Q123" s="13">
        <v>43353.69</v>
      </c>
      <c r="R123" s="48">
        <v>47998.85</v>
      </c>
      <c r="S123" s="17">
        <f t="shared" si="92"/>
        <v>35.665638567011271</v>
      </c>
      <c r="T123" s="17">
        <f t="shared" si="93"/>
        <v>35.665638567011271</v>
      </c>
    </row>
    <row r="124" spans="2:20" ht="13.5" customHeight="1" x14ac:dyDescent="0.2">
      <c r="B124" s="35">
        <v>274</v>
      </c>
      <c r="C124" s="19" t="s">
        <v>146</v>
      </c>
      <c r="D124" s="85">
        <v>550</v>
      </c>
      <c r="E124" s="45">
        <v>0</v>
      </c>
      <c r="F124" s="13">
        <f t="shared" si="81"/>
        <v>9132</v>
      </c>
      <c r="G124" s="13">
        <v>7382</v>
      </c>
      <c r="H124" s="13">
        <v>1750</v>
      </c>
      <c r="I124" s="85">
        <v>9682</v>
      </c>
      <c r="J124" s="85">
        <v>9682</v>
      </c>
      <c r="K124" s="13">
        <v>0</v>
      </c>
      <c r="L124" s="13">
        <v>13.25</v>
      </c>
      <c r="M124" s="14">
        <v>4002.19</v>
      </c>
      <c r="N124" s="14">
        <f t="shared" si="119"/>
        <v>5679.8099999999995</v>
      </c>
      <c r="O124" s="14">
        <f t="shared" si="120"/>
        <v>5679.8099999999995</v>
      </c>
      <c r="P124" s="14">
        <f t="shared" si="121"/>
        <v>0</v>
      </c>
      <c r="Q124" s="13">
        <v>3988.94</v>
      </c>
      <c r="R124" s="48">
        <v>13.25</v>
      </c>
      <c r="S124" s="17">
        <f t="shared" si="92"/>
        <v>41.33639743854576</v>
      </c>
      <c r="T124" s="17">
        <f t="shared" si="93"/>
        <v>41.33639743854576</v>
      </c>
    </row>
    <row r="125" spans="2:20" ht="13.5" customHeight="1" x14ac:dyDescent="0.2">
      <c r="B125" s="35">
        <v>275</v>
      </c>
      <c r="C125" s="19" t="s">
        <v>147</v>
      </c>
      <c r="D125" s="85">
        <v>56172</v>
      </c>
      <c r="E125" s="45">
        <v>0</v>
      </c>
      <c r="F125" s="13">
        <f t="shared" si="81"/>
        <v>48061</v>
      </c>
      <c r="G125" s="13">
        <v>-8818</v>
      </c>
      <c r="H125" s="13">
        <v>56879</v>
      </c>
      <c r="I125" s="85">
        <v>104233</v>
      </c>
      <c r="J125" s="85">
        <v>104113</v>
      </c>
      <c r="K125" s="13">
        <v>0</v>
      </c>
      <c r="L125" s="13">
        <v>19435.13</v>
      </c>
      <c r="M125" s="14">
        <v>33098.769999999997</v>
      </c>
      <c r="N125" s="14">
        <f t="shared" si="119"/>
        <v>71014.23000000001</v>
      </c>
      <c r="O125" s="14">
        <f t="shared" si="120"/>
        <v>71134.23000000001</v>
      </c>
      <c r="P125" s="14">
        <f t="shared" si="121"/>
        <v>120</v>
      </c>
      <c r="Q125" s="13">
        <v>8298.07</v>
      </c>
      <c r="R125" s="16">
        <v>24800.7</v>
      </c>
      <c r="S125" s="17">
        <f t="shared" si="92"/>
        <v>31.791198025222588</v>
      </c>
      <c r="T125" s="17">
        <f t="shared" si="93"/>
        <v>31.754597872075056</v>
      </c>
    </row>
    <row r="126" spans="2:20" ht="13.5" customHeight="1" x14ac:dyDescent="0.2">
      <c r="B126" s="36">
        <v>277</v>
      </c>
      <c r="C126" s="19" t="s">
        <v>148</v>
      </c>
      <c r="D126" s="85">
        <v>350</v>
      </c>
      <c r="E126" s="45">
        <v>0</v>
      </c>
      <c r="F126" s="13">
        <f t="shared" si="81"/>
        <v>4650</v>
      </c>
      <c r="G126" s="13">
        <v>0</v>
      </c>
      <c r="H126" s="13">
        <v>4650</v>
      </c>
      <c r="I126" s="85">
        <v>5000</v>
      </c>
      <c r="J126" s="85">
        <v>5000</v>
      </c>
      <c r="K126" s="13">
        <v>0</v>
      </c>
      <c r="L126" s="13">
        <v>0</v>
      </c>
      <c r="M126" s="14">
        <v>0</v>
      </c>
      <c r="N126" s="14">
        <f t="shared" si="119"/>
        <v>5000</v>
      </c>
      <c r="O126" s="14">
        <f t="shared" si="120"/>
        <v>5000</v>
      </c>
      <c r="P126" s="14">
        <f t="shared" si="121"/>
        <v>0</v>
      </c>
      <c r="Q126" s="13">
        <v>0</v>
      </c>
      <c r="R126" s="48">
        <v>0</v>
      </c>
      <c r="S126" s="17">
        <f t="shared" si="92"/>
        <v>0</v>
      </c>
      <c r="T126" s="17">
        <f t="shared" si="93"/>
        <v>0</v>
      </c>
    </row>
    <row r="127" spans="2:20" ht="13.5" customHeight="1" x14ac:dyDescent="0.2">
      <c r="B127" s="42">
        <v>279</v>
      </c>
      <c r="C127" s="19" t="s">
        <v>149</v>
      </c>
      <c r="D127" s="85">
        <v>2823</v>
      </c>
      <c r="E127" s="45">
        <v>0</v>
      </c>
      <c r="F127" s="13">
        <f t="shared" si="81"/>
        <v>3519</v>
      </c>
      <c r="G127" s="13">
        <v>-201</v>
      </c>
      <c r="H127" s="13">
        <v>3720</v>
      </c>
      <c r="I127" s="85">
        <v>6342</v>
      </c>
      <c r="J127" s="85">
        <v>6342</v>
      </c>
      <c r="K127" s="13">
        <v>0</v>
      </c>
      <c r="L127" s="13">
        <v>406.22</v>
      </c>
      <c r="M127" s="14">
        <v>2294.31</v>
      </c>
      <c r="N127" s="14">
        <f t="shared" si="119"/>
        <v>4047.69</v>
      </c>
      <c r="O127" s="14">
        <f>+N127+P127</f>
        <v>4047.69</v>
      </c>
      <c r="P127" s="14">
        <f t="shared" si="121"/>
        <v>0</v>
      </c>
      <c r="Q127" s="13">
        <v>1485.55</v>
      </c>
      <c r="R127" s="48">
        <v>808.76</v>
      </c>
      <c r="S127" s="17">
        <f t="shared" si="92"/>
        <v>36.17644276253548</v>
      </c>
      <c r="T127" s="17">
        <f t="shared" si="93"/>
        <v>36.17644276253548</v>
      </c>
    </row>
    <row r="128" spans="2:20" ht="13.5" customHeight="1" x14ac:dyDescent="0.2">
      <c r="B128" s="41">
        <v>280</v>
      </c>
      <c r="C128" s="50" t="s">
        <v>150</v>
      </c>
      <c r="D128" s="87">
        <v>36268</v>
      </c>
      <c r="E128" s="51">
        <v>0</v>
      </c>
      <c r="F128" s="22">
        <f t="shared" si="81"/>
        <v>204145</v>
      </c>
      <c r="G128" s="22">
        <v>-6700</v>
      </c>
      <c r="H128" s="22">
        <v>210845</v>
      </c>
      <c r="I128" s="51">
        <v>240413</v>
      </c>
      <c r="J128" s="91">
        <v>240413</v>
      </c>
      <c r="K128" s="22">
        <v>0</v>
      </c>
      <c r="L128" s="47">
        <v>14852.15</v>
      </c>
      <c r="M128" s="47">
        <v>37802.82</v>
      </c>
      <c r="N128" s="3">
        <f>J128-M128</f>
        <v>202610.18</v>
      </c>
      <c r="O128" s="3">
        <f t="shared" si="120"/>
        <v>202610.18</v>
      </c>
      <c r="P128" s="3">
        <f t="shared" si="121"/>
        <v>0</v>
      </c>
      <c r="Q128" s="24">
        <v>21858.68</v>
      </c>
      <c r="R128" s="24">
        <v>15944.14</v>
      </c>
      <c r="S128" s="4">
        <f t="shared" si="92"/>
        <v>15.724116416333558</v>
      </c>
      <c r="T128" s="4">
        <f t="shared" si="93"/>
        <v>15.724116416333558</v>
      </c>
    </row>
    <row r="129" spans="2:20" ht="13.5" customHeight="1" x14ac:dyDescent="0.2">
      <c r="B129" s="52">
        <v>3</v>
      </c>
      <c r="C129" s="28" t="s">
        <v>151</v>
      </c>
      <c r="D129" s="47">
        <f t="shared" ref="D129:R129" si="122">+D132+D135+D136+D137+D130</f>
        <v>0</v>
      </c>
      <c r="E129" s="47">
        <f t="shared" si="122"/>
        <v>0</v>
      </c>
      <c r="F129" s="47">
        <f t="shared" si="122"/>
        <v>206541</v>
      </c>
      <c r="G129" s="47">
        <f t="shared" si="122"/>
        <v>106286</v>
      </c>
      <c r="H129" s="47">
        <f t="shared" si="122"/>
        <v>100255</v>
      </c>
      <c r="I129" s="47">
        <f t="shared" si="122"/>
        <v>206541</v>
      </c>
      <c r="J129" s="47">
        <f t="shared" si="122"/>
        <v>206541</v>
      </c>
      <c r="K129" s="47">
        <f t="shared" si="122"/>
        <v>0</v>
      </c>
      <c r="L129" s="47">
        <f t="shared" si="122"/>
        <v>30619.4</v>
      </c>
      <c r="M129" s="47">
        <f t="shared" si="122"/>
        <v>83955.33</v>
      </c>
      <c r="N129" s="47">
        <f t="shared" si="122"/>
        <v>122585.67000000001</v>
      </c>
      <c r="O129" s="47">
        <f t="shared" si="122"/>
        <v>122585.67000000001</v>
      </c>
      <c r="P129" s="47">
        <f t="shared" si="122"/>
        <v>0</v>
      </c>
      <c r="Q129" s="47">
        <f t="shared" si="122"/>
        <v>25369.200000000001</v>
      </c>
      <c r="R129" s="47">
        <f t="shared" si="122"/>
        <v>58586.13</v>
      </c>
      <c r="S129" s="53">
        <f t="shared" si="92"/>
        <v>40.64826354089503</v>
      </c>
      <c r="T129" s="53">
        <f t="shared" si="93"/>
        <v>40.64826354089503</v>
      </c>
    </row>
    <row r="130" spans="2:20" ht="13.5" customHeight="1" x14ac:dyDescent="0.2">
      <c r="B130" s="33">
        <v>300</v>
      </c>
      <c r="C130" s="28" t="s">
        <v>182</v>
      </c>
      <c r="D130" s="47">
        <f>+D131</f>
        <v>0</v>
      </c>
      <c r="E130" s="47">
        <f t="shared" ref="E130:R130" si="123">+E131</f>
        <v>0</v>
      </c>
      <c r="F130" s="47">
        <f t="shared" si="123"/>
        <v>642</v>
      </c>
      <c r="G130" s="47">
        <f t="shared" si="123"/>
        <v>642</v>
      </c>
      <c r="H130" s="47">
        <f t="shared" si="123"/>
        <v>0</v>
      </c>
      <c r="I130" s="47">
        <f t="shared" si="123"/>
        <v>642</v>
      </c>
      <c r="J130" s="47">
        <f t="shared" si="123"/>
        <v>642</v>
      </c>
      <c r="K130" s="47">
        <f t="shared" si="123"/>
        <v>0</v>
      </c>
      <c r="L130" s="47">
        <f t="shared" si="123"/>
        <v>535</v>
      </c>
      <c r="M130" s="47">
        <f t="shared" si="123"/>
        <v>535</v>
      </c>
      <c r="N130" s="47">
        <f t="shared" si="123"/>
        <v>107</v>
      </c>
      <c r="O130" s="47">
        <f t="shared" si="123"/>
        <v>107</v>
      </c>
      <c r="P130" s="47">
        <f t="shared" si="123"/>
        <v>0</v>
      </c>
      <c r="Q130" s="47">
        <f t="shared" si="123"/>
        <v>0</v>
      </c>
      <c r="R130" s="47">
        <f t="shared" si="123"/>
        <v>535</v>
      </c>
      <c r="S130" s="53">
        <f>+M130/J130*100</f>
        <v>83.333333333333343</v>
      </c>
      <c r="T130" s="53">
        <f>+M130/I130*100</f>
        <v>83.333333333333343</v>
      </c>
    </row>
    <row r="131" spans="2:20" ht="13.5" customHeight="1" x14ac:dyDescent="0.2">
      <c r="B131" s="77">
        <v>302</v>
      </c>
      <c r="C131" s="30" t="s">
        <v>196</v>
      </c>
      <c r="D131" s="54">
        <v>0</v>
      </c>
      <c r="E131" s="54">
        <v>0</v>
      </c>
      <c r="F131" s="13">
        <f t="shared" ref="F131:F137" si="124">+G131+H131</f>
        <v>642</v>
      </c>
      <c r="G131" s="54">
        <v>642</v>
      </c>
      <c r="H131" s="54">
        <v>0</v>
      </c>
      <c r="I131" s="54">
        <v>642</v>
      </c>
      <c r="J131" s="54">
        <v>642</v>
      </c>
      <c r="K131" s="54">
        <v>0</v>
      </c>
      <c r="L131" s="54">
        <v>535</v>
      </c>
      <c r="M131" s="54">
        <v>535</v>
      </c>
      <c r="N131" s="14">
        <f t="shared" ref="N131" si="125">J131-M131</f>
        <v>107</v>
      </c>
      <c r="O131" s="14">
        <f t="shared" ref="O131" si="126">+N131+P131</f>
        <v>107</v>
      </c>
      <c r="P131" s="14">
        <f t="shared" ref="P131" si="127">+I131-J131</f>
        <v>0</v>
      </c>
      <c r="Q131" s="13">
        <v>0</v>
      </c>
      <c r="R131" s="54">
        <v>535</v>
      </c>
      <c r="S131" s="53">
        <f>+M131/J131*100</f>
        <v>83.333333333333343</v>
      </c>
      <c r="T131" s="53">
        <f>+M131/I131*100</f>
        <v>83.333333333333343</v>
      </c>
    </row>
    <row r="132" spans="2:20" ht="13.5" customHeight="1" x14ac:dyDescent="0.2">
      <c r="B132" s="33">
        <v>330</v>
      </c>
      <c r="C132" s="28" t="s">
        <v>152</v>
      </c>
      <c r="D132" s="47">
        <f>+D133+D134</f>
        <v>0</v>
      </c>
      <c r="E132" s="47">
        <f>+E133</f>
        <v>0</v>
      </c>
      <c r="F132" s="47">
        <f>+F133+F134</f>
        <v>7052</v>
      </c>
      <c r="G132" s="47">
        <f>+G133+G134</f>
        <v>7052</v>
      </c>
      <c r="H132" s="47">
        <f>+H133+H134</f>
        <v>0</v>
      </c>
      <c r="I132" s="47">
        <f t="shared" ref="I132:P132" si="128">+I133+I134</f>
        <v>7052</v>
      </c>
      <c r="J132" s="47">
        <f t="shared" si="128"/>
        <v>7052</v>
      </c>
      <c r="K132" s="47">
        <f t="shared" si="128"/>
        <v>0</v>
      </c>
      <c r="L132" s="47">
        <f t="shared" si="128"/>
        <v>0</v>
      </c>
      <c r="M132" s="47">
        <f t="shared" si="128"/>
        <v>4824.42</v>
      </c>
      <c r="N132" s="47">
        <f t="shared" si="128"/>
        <v>2227.58</v>
      </c>
      <c r="O132" s="47">
        <f t="shared" si="128"/>
        <v>2227.58</v>
      </c>
      <c r="P132" s="47">
        <f t="shared" si="128"/>
        <v>0</v>
      </c>
      <c r="Q132" s="47">
        <f>+Q133+Q134</f>
        <v>4824.42</v>
      </c>
      <c r="R132" s="47">
        <f t="shared" ref="R132" si="129">+R133+R134</f>
        <v>0</v>
      </c>
      <c r="S132" s="53">
        <f>+M132/J132*100</f>
        <v>68.412081678956326</v>
      </c>
      <c r="T132" s="53">
        <f>+M132/I132*100</f>
        <v>68.412081678956326</v>
      </c>
    </row>
    <row r="133" spans="2:20" ht="13.5" customHeight="1" x14ac:dyDescent="0.2">
      <c r="B133" s="42">
        <v>331</v>
      </c>
      <c r="C133" s="30" t="s">
        <v>153</v>
      </c>
      <c r="D133" s="54">
        <v>0</v>
      </c>
      <c r="E133" s="54">
        <v>0</v>
      </c>
      <c r="F133" s="13">
        <f t="shared" si="124"/>
        <v>4377</v>
      </c>
      <c r="G133" s="54">
        <v>4377</v>
      </c>
      <c r="H133" s="54">
        <v>0</v>
      </c>
      <c r="I133" s="54">
        <v>4377</v>
      </c>
      <c r="J133" s="54">
        <v>4377</v>
      </c>
      <c r="K133" s="54">
        <v>0</v>
      </c>
      <c r="L133" s="54">
        <v>0</v>
      </c>
      <c r="M133" s="54">
        <v>2149.42</v>
      </c>
      <c r="N133" s="54">
        <f t="shared" ref="N133:N137" si="130">J133-M133</f>
        <v>2227.58</v>
      </c>
      <c r="O133" s="54">
        <f>+N133+P133</f>
        <v>2227.58</v>
      </c>
      <c r="P133" s="54">
        <v>0</v>
      </c>
      <c r="Q133" s="54">
        <v>2149.42</v>
      </c>
      <c r="R133" s="54">
        <v>0</v>
      </c>
      <c r="S133" s="55">
        <f>+M133/J133*100</f>
        <v>49.107151016678088</v>
      </c>
      <c r="T133" s="55">
        <v>0</v>
      </c>
    </row>
    <row r="134" spans="2:20" ht="13.5" customHeight="1" x14ac:dyDescent="0.2">
      <c r="B134" s="42">
        <v>332</v>
      </c>
      <c r="C134" s="12" t="s">
        <v>154</v>
      </c>
      <c r="D134" s="54">
        <v>0</v>
      </c>
      <c r="E134" s="54">
        <v>0</v>
      </c>
      <c r="F134" s="13">
        <f t="shared" si="124"/>
        <v>2675</v>
      </c>
      <c r="G134" s="54">
        <v>2675</v>
      </c>
      <c r="H134" s="54">
        <v>0</v>
      </c>
      <c r="I134" s="54">
        <v>2675</v>
      </c>
      <c r="J134" s="54">
        <v>2675</v>
      </c>
      <c r="K134" s="54">
        <v>0</v>
      </c>
      <c r="L134" s="54">
        <v>0</v>
      </c>
      <c r="M134" s="54">
        <v>2675</v>
      </c>
      <c r="N134" s="54">
        <f t="shared" si="130"/>
        <v>0</v>
      </c>
      <c r="O134" s="54">
        <f t="shared" ref="O134:O135" si="131">+N134+P134</f>
        <v>0</v>
      </c>
      <c r="P134" s="54">
        <v>0</v>
      </c>
      <c r="Q134" s="54">
        <v>2675</v>
      </c>
      <c r="R134" s="54">
        <v>0</v>
      </c>
      <c r="S134" s="55">
        <f t="shared" ref="S134:S135" si="132">+M134/J134*100</f>
        <v>100</v>
      </c>
      <c r="T134" s="55">
        <v>1</v>
      </c>
    </row>
    <row r="135" spans="2:20" ht="13.5" customHeight="1" x14ac:dyDescent="0.2">
      <c r="B135" s="52">
        <v>340</v>
      </c>
      <c r="C135" s="28" t="s">
        <v>155</v>
      </c>
      <c r="D135" s="47">
        <v>0</v>
      </c>
      <c r="E135" s="47">
        <v>0</v>
      </c>
      <c r="F135" s="22">
        <f t="shared" si="124"/>
        <v>20000</v>
      </c>
      <c r="G135" s="47">
        <v>0</v>
      </c>
      <c r="H135" s="47">
        <v>20000</v>
      </c>
      <c r="I135" s="47">
        <v>20000</v>
      </c>
      <c r="J135" s="47">
        <v>20000</v>
      </c>
      <c r="K135" s="47">
        <v>0</v>
      </c>
      <c r="L135" s="47">
        <v>7121.92</v>
      </c>
      <c r="M135" s="47">
        <v>11337.72</v>
      </c>
      <c r="N135" s="47">
        <f t="shared" si="130"/>
        <v>8662.2800000000007</v>
      </c>
      <c r="O135" s="47">
        <f t="shared" si="131"/>
        <v>8662.2800000000007</v>
      </c>
      <c r="P135" s="47">
        <v>0</v>
      </c>
      <c r="Q135" s="47">
        <v>1471.25</v>
      </c>
      <c r="R135" s="47">
        <v>9866.4699999999993</v>
      </c>
      <c r="S135" s="53">
        <f t="shared" si="132"/>
        <v>56.688600000000001</v>
      </c>
      <c r="T135" s="53">
        <v>2</v>
      </c>
    </row>
    <row r="136" spans="2:20" ht="13.5" customHeight="1" x14ac:dyDescent="0.2">
      <c r="B136" s="52">
        <v>350</v>
      </c>
      <c r="C136" s="28" t="s">
        <v>156</v>
      </c>
      <c r="D136" s="47">
        <v>0</v>
      </c>
      <c r="E136" s="47">
        <v>0</v>
      </c>
      <c r="F136" s="22">
        <f t="shared" si="124"/>
        <v>138847</v>
      </c>
      <c r="G136" s="47">
        <v>98592</v>
      </c>
      <c r="H136" s="22">
        <v>40255</v>
      </c>
      <c r="I136" s="47">
        <v>138847</v>
      </c>
      <c r="J136" s="47">
        <v>138847</v>
      </c>
      <c r="K136" s="47">
        <v>0</v>
      </c>
      <c r="L136" s="47">
        <v>22491.73</v>
      </c>
      <c r="M136" s="47">
        <v>61695.99</v>
      </c>
      <c r="N136" s="3">
        <f t="shared" si="130"/>
        <v>77151.010000000009</v>
      </c>
      <c r="O136" s="3">
        <f>+N136+P136</f>
        <v>77151.010000000009</v>
      </c>
      <c r="P136" s="47">
        <v>0</v>
      </c>
      <c r="Q136" s="3">
        <v>15857.53</v>
      </c>
      <c r="R136" s="56">
        <v>45838.46</v>
      </c>
      <c r="S136" s="4">
        <f>+M136/J136*100</f>
        <v>44.434514249497646</v>
      </c>
      <c r="T136" s="4">
        <f>+M136/I136*100</f>
        <v>44.434514249497646</v>
      </c>
    </row>
    <row r="137" spans="2:20" ht="13.5" customHeight="1" x14ac:dyDescent="0.2">
      <c r="B137" s="52">
        <v>370</v>
      </c>
      <c r="C137" s="28" t="s">
        <v>157</v>
      </c>
      <c r="D137" s="47">
        <v>0</v>
      </c>
      <c r="E137" s="47">
        <v>0</v>
      </c>
      <c r="F137" s="22">
        <f t="shared" si="124"/>
        <v>40000</v>
      </c>
      <c r="G137" s="47">
        <v>0</v>
      </c>
      <c r="H137" s="22">
        <v>40000</v>
      </c>
      <c r="I137" s="47">
        <v>40000</v>
      </c>
      <c r="J137" s="47">
        <v>40000</v>
      </c>
      <c r="K137" s="47">
        <v>0</v>
      </c>
      <c r="L137" s="47">
        <v>470.75</v>
      </c>
      <c r="M137" s="47">
        <v>5562.2</v>
      </c>
      <c r="N137" s="3">
        <f t="shared" si="130"/>
        <v>34437.800000000003</v>
      </c>
      <c r="O137" s="3">
        <f t="shared" ref="O137" si="133">+N137+P137</f>
        <v>34437.800000000003</v>
      </c>
      <c r="P137" s="47">
        <v>0</v>
      </c>
      <c r="Q137" s="3">
        <v>3216</v>
      </c>
      <c r="R137" s="56">
        <v>2346.1999999999998</v>
      </c>
      <c r="S137" s="4">
        <f t="shared" ref="S137" si="134">+M137/J137*100</f>
        <v>13.905499999999998</v>
      </c>
      <c r="T137" s="4">
        <f t="shared" ref="T137" si="135">+M137/I137*100</f>
        <v>13.905499999999998</v>
      </c>
    </row>
    <row r="138" spans="2:20" ht="13.5" customHeight="1" x14ac:dyDescent="0.2">
      <c r="B138" s="57">
        <v>6</v>
      </c>
      <c r="C138" s="31" t="s">
        <v>158</v>
      </c>
      <c r="D138" s="47">
        <f>+D139+D143+D149+D152</f>
        <v>119967</v>
      </c>
      <c r="E138" s="47">
        <f t="shared" ref="E138" si="136">+E139+E143+E149+E152</f>
        <v>0</v>
      </c>
      <c r="F138" s="47">
        <f>+F139+F143+F149+F152</f>
        <v>3376214</v>
      </c>
      <c r="G138" s="3">
        <f>+G139+G143+G149+G152</f>
        <v>-44401</v>
      </c>
      <c r="H138" s="47">
        <f>+H139+H143+H149+H152</f>
        <v>3420615</v>
      </c>
      <c r="I138" s="47">
        <f>+I139+I143+I149+I152</f>
        <v>3496181</v>
      </c>
      <c r="J138" s="47">
        <f>+J139+J143+J149+J152</f>
        <v>3493281</v>
      </c>
      <c r="K138" s="47">
        <f t="shared" ref="K138:R138" si="137">+K139+K143+K149+K152</f>
        <v>0</v>
      </c>
      <c r="L138" s="47">
        <f>+L139+L143+L149+L152</f>
        <v>19259.530000000002</v>
      </c>
      <c r="M138" s="47">
        <f t="shared" si="137"/>
        <v>980644.2300000001</v>
      </c>
      <c r="N138" s="47">
        <f t="shared" si="137"/>
        <v>2512636.77</v>
      </c>
      <c r="O138" s="47">
        <f t="shared" si="137"/>
        <v>2515536.77</v>
      </c>
      <c r="P138" s="47">
        <f t="shared" si="137"/>
        <v>2900</v>
      </c>
      <c r="Q138" s="47">
        <f t="shared" si="137"/>
        <v>866174.69000000006</v>
      </c>
      <c r="R138" s="47">
        <f t="shared" si="137"/>
        <v>114469.54</v>
      </c>
      <c r="S138" s="53">
        <f t="shared" si="92"/>
        <v>28.07229736170666</v>
      </c>
      <c r="T138" s="53">
        <f t="shared" si="93"/>
        <v>28.049012050577478</v>
      </c>
    </row>
    <row r="139" spans="2:20" s="75" customFormat="1" ht="13.5" customHeight="1" x14ac:dyDescent="0.2">
      <c r="B139" s="57">
        <v>610</v>
      </c>
      <c r="C139" s="31" t="s">
        <v>159</v>
      </c>
      <c r="D139" s="47">
        <f t="shared" ref="D139:K139" si="138">SUM(D140:D140)</f>
        <v>100000</v>
      </c>
      <c r="E139" s="47">
        <f t="shared" si="138"/>
        <v>0</v>
      </c>
      <c r="F139" s="58">
        <f>SUM(F140:F142)</f>
        <v>1609326</v>
      </c>
      <c r="G139" s="58">
        <f>SUM(G140:G142)</f>
        <v>-35674</v>
      </c>
      <c r="H139" s="58">
        <f>SUM(H140:H142)</f>
        <v>1645000</v>
      </c>
      <c r="I139" s="47">
        <f>SUM(I140:I142)</f>
        <v>1709326</v>
      </c>
      <c r="J139" s="47">
        <f>SUM(J140:J142)</f>
        <v>1709326</v>
      </c>
      <c r="K139" s="47">
        <f t="shared" si="138"/>
        <v>0</v>
      </c>
      <c r="L139" s="47">
        <f t="shared" ref="L139:R139" si="139">SUM(L140:L142)</f>
        <v>263.14999999999998</v>
      </c>
      <c r="M139" s="47">
        <f t="shared" si="139"/>
        <v>805181.27</v>
      </c>
      <c r="N139" s="47">
        <f t="shared" si="139"/>
        <v>904144.73</v>
      </c>
      <c r="O139" s="47">
        <f t="shared" si="139"/>
        <v>904144.73</v>
      </c>
      <c r="P139" s="47">
        <f t="shared" si="139"/>
        <v>0</v>
      </c>
      <c r="Q139" s="47">
        <f t="shared" si="139"/>
        <v>732545.15</v>
      </c>
      <c r="R139" s="47">
        <f t="shared" si="139"/>
        <v>72636.12</v>
      </c>
      <c r="S139" s="4">
        <f t="shared" si="92"/>
        <v>47.105190583890959</v>
      </c>
      <c r="T139" s="4">
        <f t="shared" si="93"/>
        <v>47.105190583890959</v>
      </c>
    </row>
    <row r="140" spans="2:20" ht="13.5" customHeight="1" x14ac:dyDescent="0.2">
      <c r="B140" s="59">
        <v>613</v>
      </c>
      <c r="C140" s="12" t="s">
        <v>160</v>
      </c>
      <c r="D140" s="13">
        <v>100000</v>
      </c>
      <c r="E140" s="13">
        <v>0</v>
      </c>
      <c r="F140" s="13">
        <f t="shared" ref="F140:F156" si="140">+G140+H140</f>
        <v>584326</v>
      </c>
      <c r="G140" s="13">
        <v>-35674</v>
      </c>
      <c r="H140" s="13">
        <v>620000</v>
      </c>
      <c r="I140" s="54">
        <v>684326</v>
      </c>
      <c r="J140" s="85">
        <v>684326</v>
      </c>
      <c r="K140" s="13">
        <v>0</v>
      </c>
      <c r="L140" s="54">
        <v>0</v>
      </c>
      <c r="M140" s="54">
        <v>620000</v>
      </c>
      <c r="N140" s="14">
        <f t="shared" ref="N140:N142" si="141">J140-M140</f>
        <v>64326</v>
      </c>
      <c r="O140" s="14">
        <f t="shared" ref="O140:O142" si="142">+N140+P140</f>
        <v>64326</v>
      </c>
      <c r="P140" s="14">
        <f>+I140-J140</f>
        <v>0</v>
      </c>
      <c r="Q140" s="13">
        <v>620000</v>
      </c>
      <c r="R140" s="13">
        <v>0</v>
      </c>
      <c r="S140" s="17">
        <f t="shared" si="92"/>
        <v>90.600094107194522</v>
      </c>
      <c r="T140" s="17">
        <f t="shared" si="93"/>
        <v>90.600094107194522</v>
      </c>
    </row>
    <row r="141" spans="2:20" ht="13.5" customHeight="1" x14ac:dyDescent="0.2">
      <c r="B141" s="59">
        <v>614</v>
      </c>
      <c r="C141" s="12" t="s">
        <v>161</v>
      </c>
      <c r="D141" s="13">
        <v>0</v>
      </c>
      <c r="E141" s="13">
        <v>0</v>
      </c>
      <c r="F141" s="13">
        <f t="shared" si="140"/>
        <v>500000</v>
      </c>
      <c r="G141" s="13">
        <v>0</v>
      </c>
      <c r="H141" s="13">
        <v>500000</v>
      </c>
      <c r="I141" s="54">
        <v>500000</v>
      </c>
      <c r="J141" s="85">
        <v>500000</v>
      </c>
      <c r="K141" s="13">
        <v>0</v>
      </c>
      <c r="L141" s="54">
        <v>0</v>
      </c>
      <c r="M141" s="54">
        <v>112282</v>
      </c>
      <c r="N141" s="14">
        <f t="shared" si="141"/>
        <v>387718</v>
      </c>
      <c r="O141" s="14">
        <f t="shared" si="142"/>
        <v>387718</v>
      </c>
      <c r="P141" s="14">
        <f t="shared" ref="P141:P142" si="143">+I141-J141</f>
        <v>0</v>
      </c>
      <c r="Q141" s="13">
        <v>112282</v>
      </c>
      <c r="R141" s="13">
        <v>0</v>
      </c>
      <c r="S141" s="17">
        <f t="shared" ref="S141:S142" si="144">+M141/J141*100</f>
        <v>22.456400000000002</v>
      </c>
      <c r="T141" s="17">
        <f t="shared" ref="T141:T142" si="145">+M141/I141*100</f>
        <v>22.456400000000002</v>
      </c>
    </row>
    <row r="142" spans="2:20" ht="13.5" customHeight="1" x14ac:dyDescent="0.2">
      <c r="B142" s="59">
        <v>615</v>
      </c>
      <c r="C142" s="12" t="s">
        <v>162</v>
      </c>
      <c r="D142" s="13">
        <v>0</v>
      </c>
      <c r="E142" s="13">
        <v>0</v>
      </c>
      <c r="F142" s="13">
        <f t="shared" si="140"/>
        <v>525000</v>
      </c>
      <c r="G142" s="13">
        <v>0</v>
      </c>
      <c r="H142" s="13">
        <v>525000</v>
      </c>
      <c r="I142" s="54">
        <v>525000</v>
      </c>
      <c r="J142" s="85">
        <v>525000</v>
      </c>
      <c r="K142" s="13">
        <v>0</v>
      </c>
      <c r="L142" s="54">
        <v>263.14999999999998</v>
      </c>
      <c r="M142" s="54">
        <v>72899.27</v>
      </c>
      <c r="N142" s="14">
        <f t="shared" si="141"/>
        <v>452100.73</v>
      </c>
      <c r="O142" s="14">
        <f t="shared" si="142"/>
        <v>452100.73</v>
      </c>
      <c r="P142" s="14">
        <f t="shared" si="143"/>
        <v>0</v>
      </c>
      <c r="Q142" s="13">
        <v>263.14999999999998</v>
      </c>
      <c r="R142" s="13">
        <v>72636.12</v>
      </c>
      <c r="S142" s="17">
        <f t="shared" si="144"/>
        <v>13.885575238095239</v>
      </c>
      <c r="T142" s="17">
        <f t="shared" si="145"/>
        <v>13.885575238095239</v>
      </c>
    </row>
    <row r="143" spans="2:20" s="37" customFormat="1" ht="13.5" customHeight="1" x14ac:dyDescent="0.2">
      <c r="B143" s="60">
        <v>620</v>
      </c>
      <c r="C143" s="10" t="s">
        <v>163</v>
      </c>
      <c r="D143" s="47">
        <f>SUM(D144:D148)</f>
        <v>7000</v>
      </c>
      <c r="E143" s="47">
        <f t="shared" ref="E143:R143" si="146">SUM(E144:E148)</f>
        <v>0</v>
      </c>
      <c r="F143" s="47">
        <f t="shared" ref="F143" si="147">SUM(F144:F148)</f>
        <v>536698</v>
      </c>
      <c r="G143" s="47">
        <f t="shared" si="146"/>
        <v>-14302</v>
      </c>
      <c r="H143" s="47">
        <f t="shared" si="146"/>
        <v>551000</v>
      </c>
      <c r="I143" s="47">
        <f>SUM(I144:I148)</f>
        <v>543698</v>
      </c>
      <c r="J143" s="47">
        <f t="shared" si="146"/>
        <v>540798</v>
      </c>
      <c r="K143" s="47">
        <f t="shared" si="146"/>
        <v>0</v>
      </c>
      <c r="L143" s="47">
        <f t="shared" si="146"/>
        <v>18969.900000000001</v>
      </c>
      <c r="M143" s="47">
        <f t="shared" si="146"/>
        <v>43285.919999999998</v>
      </c>
      <c r="N143" s="47">
        <f t="shared" si="146"/>
        <v>497512.08</v>
      </c>
      <c r="O143" s="47">
        <f>SUM(O144:O148)</f>
        <v>500412.08</v>
      </c>
      <c r="P143" s="47">
        <f t="shared" si="146"/>
        <v>2900</v>
      </c>
      <c r="Q143" s="47">
        <f t="shared" si="146"/>
        <v>1452.5</v>
      </c>
      <c r="R143" s="47">
        <f t="shared" si="146"/>
        <v>41833.42</v>
      </c>
      <c r="S143" s="4">
        <f>+M143/J143*100</f>
        <v>8.0040828553360033</v>
      </c>
      <c r="T143" s="4">
        <f t="shared" si="93"/>
        <v>7.9613903306615068</v>
      </c>
    </row>
    <row r="144" spans="2:20" s="37" customFormat="1" ht="13.5" customHeight="1" x14ac:dyDescent="0.2">
      <c r="B144" s="59">
        <v>621</v>
      </c>
      <c r="C144" s="19" t="s">
        <v>164</v>
      </c>
      <c r="D144" s="85">
        <v>500</v>
      </c>
      <c r="E144" s="54">
        <v>0</v>
      </c>
      <c r="F144" s="13">
        <f t="shared" si="140"/>
        <v>9500</v>
      </c>
      <c r="G144" s="13">
        <v>0</v>
      </c>
      <c r="H144" s="13">
        <v>9500</v>
      </c>
      <c r="I144" s="85">
        <v>10000</v>
      </c>
      <c r="J144" s="13">
        <v>9600</v>
      </c>
      <c r="K144" s="13">
        <v>0</v>
      </c>
      <c r="L144" s="54">
        <v>0</v>
      </c>
      <c r="M144" s="54">
        <v>0</v>
      </c>
      <c r="N144" s="14">
        <f t="shared" ref="N144:N148" si="148">J144-M144</f>
        <v>9600</v>
      </c>
      <c r="O144" s="14">
        <f>+N144+P144</f>
        <v>10000</v>
      </c>
      <c r="P144" s="14">
        <f>+I144-J144</f>
        <v>400</v>
      </c>
      <c r="Q144" s="13">
        <v>0</v>
      </c>
      <c r="R144" s="14">
        <v>0</v>
      </c>
      <c r="S144" s="17">
        <f t="shared" ref="S144:S148" si="149">+M144/J144*100</f>
        <v>0</v>
      </c>
      <c r="T144" s="17">
        <f t="shared" si="93"/>
        <v>0</v>
      </c>
    </row>
    <row r="145" spans="2:20" s="37" customFormat="1" ht="13.5" customHeight="1" x14ac:dyDescent="0.2">
      <c r="B145" s="59">
        <v>622</v>
      </c>
      <c r="C145" s="19" t="s">
        <v>165</v>
      </c>
      <c r="D145" s="85">
        <v>500</v>
      </c>
      <c r="E145" s="54">
        <v>0</v>
      </c>
      <c r="F145" s="13">
        <f t="shared" si="140"/>
        <v>24025</v>
      </c>
      <c r="G145" s="13">
        <v>-5475</v>
      </c>
      <c r="H145" s="13">
        <v>29500</v>
      </c>
      <c r="I145" s="85">
        <v>24525</v>
      </c>
      <c r="J145" s="13">
        <v>24425</v>
      </c>
      <c r="K145" s="13">
        <v>0</v>
      </c>
      <c r="L145" s="54">
        <v>0</v>
      </c>
      <c r="M145" s="54">
        <v>0</v>
      </c>
      <c r="N145" s="14">
        <f t="shared" si="148"/>
        <v>24425</v>
      </c>
      <c r="O145" s="14">
        <f t="shared" ref="O145:O148" si="150">+N145+P145</f>
        <v>24525</v>
      </c>
      <c r="P145" s="14">
        <f>+I145-J145</f>
        <v>100</v>
      </c>
      <c r="Q145" s="13">
        <v>0</v>
      </c>
      <c r="R145" s="14">
        <v>0</v>
      </c>
      <c r="S145" s="17">
        <f t="shared" si="149"/>
        <v>0</v>
      </c>
      <c r="T145" s="17">
        <f t="shared" si="93"/>
        <v>0</v>
      </c>
    </row>
    <row r="146" spans="2:20" s="37" customFormat="1" ht="13.5" customHeight="1" x14ac:dyDescent="0.2">
      <c r="B146" s="59">
        <v>623</v>
      </c>
      <c r="C146" s="19" t="s">
        <v>166</v>
      </c>
      <c r="D146" s="85">
        <v>500</v>
      </c>
      <c r="E146" s="54">
        <v>0</v>
      </c>
      <c r="F146" s="13">
        <f t="shared" si="140"/>
        <v>94000</v>
      </c>
      <c r="G146" s="13">
        <v>-500</v>
      </c>
      <c r="H146" s="13">
        <v>94500</v>
      </c>
      <c r="I146" s="85">
        <v>94500</v>
      </c>
      <c r="J146" s="13">
        <v>94500</v>
      </c>
      <c r="K146" s="13">
        <v>0</v>
      </c>
      <c r="L146" s="54">
        <v>0</v>
      </c>
      <c r="M146" s="54">
        <v>0</v>
      </c>
      <c r="N146" s="14">
        <f t="shared" si="148"/>
        <v>94500</v>
      </c>
      <c r="O146" s="14">
        <f t="shared" si="150"/>
        <v>94500</v>
      </c>
      <c r="P146" s="14">
        <f>+I146-J146</f>
        <v>0</v>
      </c>
      <c r="Q146" s="13">
        <v>0</v>
      </c>
      <c r="R146" s="14">
        <v>0</v>
      </c>
      <c r="S146" s="17">
        <f t="shared" si="149"/>
        <v>0</v>
      </c>
      <c r="T146" s="17">
        <f t="shared" si="93"/>
        <v>0</v>
      </c>
    </row>
    <row r="147" spans="2:20" ht="13.5" customHeight="1" x14ac:dyDescent="0.2">
      <c r="B147" s="59">
        <v>624</v>
      </c>
      <c r="C147" s="19" t="s">
        <v>167</v>
      </c>
      <c r="D147" s="85">
        <v>5000</v>
      </c>
      <c r="E147" s="54">
        <v>0</v>
      </c>
      <c r="F147" s="13">
        <f t="shared" si="140"/>
        <v>320003</v>
      </c>
      <c r="G147" s="13">
        <v>-997</v>
      </c>
      <c r="H147" s="13">
        <v>321000</v>
      </c>
      <c r="I147" s="85">
        <v>325003</v>
      </c>
      <c r="J147" s="85">
        <v>323003</v>
      </c>
      <c r="K147" s="13">
        <v>0</v>
      </c>
      <c r="L147" s="54">
        <v>7798</v>
      </c>
      <c r="M147" s="54">
        <v>22627.54</v>
      </c>
      <c r="N147" s="14">
        <f t="shared" si="148"/>
        <v>300375.46000000002</v>
      </c>
      <c r="O147" s="14">
        <f t="shared" si="150"/>
        <v>302375.46000000002</v>
      </c>
      <c r="P147" s="14">
        <f>+I147-J147</f>
        <v>2000</v>
      </c>
      <c r="Q147" s="13">
        <v>1452.5</v>
      </c>
      <c r="R147" s="14">
        <v>21175.040000000001</v>
      </c>
      <c r="S147" s="17">
        <f t="shared" si="149"/>
        <v>7.0053652752451221</v>
      </c>
      <c r="T147" s="17">
        <f t="shared" si="93"/>
        <v>6.9622557330240031</v>
      </c>
    </row>
    <row r="148" spans="2:20" ht="13.5" customHeight="1" x14ac:dyDescent="0.2">
      <c r="B148" s="59">
        <v>629</v>
      </c>
      <c r="C148" s="19" t="s">
        <v>168</v>
      </c>
      <c r="D148" s="87">
        <v>500</v>
      </c>
      <c r="E148" s="54">
        <v>0</v>
      </c>
      <c r="F148" s="13">
        <f t="shared" si="140"/>
        <v>89170</v>
      </c>
      <c r="G148" s="13">
        <v>-7330</v>
      </c>
      <c r="H148" s="13">
        <v>96500</v>
      </c>
      <c r="I148" s="85">
        <v>89670</v>
      </c>
      <c r="J148" s="13">
        <v>89270</v>
      </c>
      <c r="K148" s="13">
        <v>0</v>
      </c>
      <c r="L148" s="54">
        <v>11171.9</v>
      </c>
      <c r="M148" s="54">
        <v>20658.38</v>
      </c>
      <c r="N148" s="14">
        <f t="shared" si="148"/>
        <v>68611.62</v>
      </c>
      <c r="O148" s="14">
        <f t="shared" si="150"/>
        <v>69011.62</v>
      </c>
      <c r="P148" s="14">
        <f>+I148-J148</f>
        <v>400</v>
      </c>
      <c r="Q148" s="13">
        <v>0</v>
      </c>
      <c r="R148" s="14">
        <v>20658.38</v>
      </c>
      <c r="S148" s="17">
        <f t="shared" si="149"/>
        <v>23.141458496695417</v>
      </c>
      <c r="T148" s="17">
        <f t="shared" si="93"/>
        <v>23.038229062116653</v>
      </c>
    </row>
    <row r="149" spans="2:20" s="75" customFormat="1" ht="13.5" customHeight="1" x14ac:dyDescent="0.2">
      <c r="B149" s="60">
        <v>660</v>
      </c>
      <c r="C149" s="10" t="s">
        <v>169</v>
      </c>
      <c r="D149" s="47">
        <f t="shared" ref="D149:R149" si="151">SUM(D150:D151)</f>
        <v>12967</v>
      </c>
      <c r="E149" s="47">
        <f t="shared" si="151"/>
        <v>0</v>
      </c>
      <c r="F149" s="47">
        <f t="shared" ref="F149" si="152">SUM(F150:F151)</f>
        <v>300</v>
      </c>
      <c r="G149" s="47">
        <f t="shared" si="151"/>
        <v>300</v>
      </c>
      <c r="H149" s="47">
        <f t="shared" si="151"/>
        <v>0</v>
      </c>
      <c r="I149" s="47">
        <f>SUM(I150:I151)</f>
        <v>13267</v>
      </c>
      <c r="J149" s="47">
        <f t="shared" si="151"/>
        <v>13267</v>
      </c>
      <c r="K149" s="47">
        <f t="shared" si="151"/>
        <v>0</v>
      </c>
      <c r="L149" s="47">
        <f t="shared" si="151"/>
        <v>0</v>
      </c>
      <c r="M149" s="47">
        <f t="shared" si="151"/>
        <v>13230.79</v>
      </c>
      <c r="N149" s="47">
        <f t="shared" si="151"/>
        <v>36.209999999999127</v>
      </c>
      <c r="O149" s="47">
        <f t="shared" si="151"/>
        <v>36.209999999999127</v>
      </c>
      <c r="P149" s="47">
        <f t="shared" si="151"/>
        <v>0</v>
      </c>
      <c r="Q149" s="47">
        <f>SUM(Q150:Q151)</f>
        <v>13230.79</v>
      </c>
      <c r="R149" s="47">
        <f t="shared" si="151"/>
        <v>0</v>
      </c>
      <c r="S149" s="4">
        <f t="shared" si="92"/>
        <v>99.727067159116615</v>
      </c>
      <c r="T149" s="4">
        <f t="shared" si="93"/>
        <v>99.727067159116615</v>
      </c>
    </row>
    <row r="150" spans="2:20" ht="13.5" customHeight="1" x14ac:dyDescent="0.2">
      <c r="B150" s="59">
        <v>662</v>
      </c>
      <c r="C150" s="19" t="s">
        <v>170</v>
      </c>
      <c r="D150" s="85">
        <v>4000</v>
      </c>
      <c r="E150" s="54">
        <v>0</v>
      </c>
      <c r="F150" s="13">
        <f t="shared" si="140"/>
        <v>0</v>
      </c>
      <c r="G150" s="13">
        <v>0</v>
      </c>
      <c r="H150" s="13">
        <v>0</v>
      </c>
      <c r="I150" s="54">
        <v>4000</v>
      </c>
      <c r="J150" s="16">
        <v>4000</v>
      </c>
      <c r="K150" s="13">
        <v>0</v>
      </c>
      <c r="L150" s="54">
        <v>0</v>
      </c>
      <c r="M150" s="54">
        <v>4000</v>
      </c>
      <c r="N150" s="14">
        <f>J150-M150</f>
        <v>0</v>
      </c>
      <c r="O150" s="14">
        <f t="shared" ref="O150:O154" si="153">+N150+P150</f>
        <v>0</v>
      </c>
      <c r="P150" s="14">
        <f>+I150-J150</f>
        <v>0</v>
      </c>
      <c r="Q150" s="13">
        <v>4000</v>
      </c>
      <c r="R150" s="13">
        <v>0</v>
      </c>
      <c r="S150" s="17">
        <f t="shared" si="92"/>
        <v>100</v>
      </c>
      <c r="T150" s="17">
        <f t="shared" si="93"/>
        <v>100</v>
      </c>
    </row>
    <row r="151" spans="2:20" ht="13.5" customHeight="1" x14ac:dyDescent="0.2">
      <c r="B151" s="59">
        <v>663</v>
      </c>
      <c r="C151" s="19" t="s">
        <v>171</v>
      </c>
      <c r="D151" s="87">
        <v>8967</v>
      </c>
      <c r="E151" s="54">
        <v>0</v>
      </c>
      <c r="F151" s="13">
        <f t="shared" si="140"/>
        <v>300</v>
      </c>
      <c r="G151" s="13">
        <v>300</v>
      </c>
      <c r="H151" s="13">
        <v>0</v>
      </c>
      <c r="I151" s="54">
        <v>9267</v>
      </c>
      <c r="J151" s="85">
        <v>9267</v>
      </c>
      <c r="K151" s="13">
        <v>0</v>
      </c>
      <c r="L151" s="54">
        <v>0</v>
      </c>
      <c r="M151" s="54">
        <v>9230.7900000000009</v>
      </c>
      <c r="N151" s="14">
        <f>J151-M151</f>
        <v>36.209999999999127</v>
      </c>
      <c r="O151" s="14">
        <f t="shared" si="153"/>
        <v>36.209999999999127</v>
      </c>
      <c r="P151" s="14">
        <f>+I151-J151</f>
        <v>0</v>
      </c>
      <c r="Q151" s="13">
        <v>9230.7900000000009</v>
      </c>
      <c r="R151" s="14">
        <v>0</v>
      </c>
      <c r="S151" s="17">
        <f t="shared" si="92"/>
        <v>99.609258659760442</v>
      </c>
      <c r="T151" s="17">
        <f t="shared" si="93"/>
        <v>99.609258659760442</v>
      </c>
    </row>
    <row r="152" spans="2:20" ht="13.5" customHeight="1" x14ac:dyDescent="0.2">
      <c r="B152" s="57">
        <v>690</v>
      </c>
      <c r="C152" s="31" t="s">
        <v>172</v>
      </c>
      <c r="D152" s="22">
        <f t="shared" ref="D152:E152" si="154">+D153</f>
        <v>0</v>
      </c>
      <c r="E152" s="22">
        <f t="shared" si="154"/>
        <v>0</v>
      </c>
      <c r="F152" s="22">
        <f t="shared" ref="F152:O152" si="155">+F153+F154</f>
        <v>1229890</v>
      </c>
      <c r="G152" s="22">
        <f t="shared" si="155"/>
        <v>5275</v>
      </c>
      <c r="H152" s="22">
        <f t="shared" si="155"/>
        <v>1224615</v>
      </c>
      <c r="I152" s="22">
        <f t="shared" si="155"/>
        <v>1229890</v>
      </c>
      <c r="J152" s="22">
        <f t="shared" si="155"/>
        <v>1229890</v>
      </c>
      <c r="K152" s="22">
        <f t="shared" si="155"/>
        <v>0</v>
      </c>
      <c r="L152" s="22">
        <f t="shared" si="155"/>
        <v>26.48</v>
      </c>
      <c r="M152" s="22">
        <f t="shared" si="155"/>
        <v>118946.25</v>
      </c>
      <c r="N152" s="22">
        <f t="shared" si="155"/>
        <v>1110943.75</v>
      </c>
      <c r="O152" s="22">
        <f t="shared" si="155"/>
        <v>1110943.75</v>
      </c>
      <c r="P152" s="22">
        <f t="shared" ref="P152" si="156">+P153</f>
        <v>0</v>
      </c>
      <c r="Q152" s="22">
        <f>+Q153+Q154</f>
        <v>118946.25</v>
      </c>
      <c r="R152" s="22">
        <f>+R153+R154</f>
        <v>0</v>
      </c>
      <c r="S152" s="17">
        <f t="shared" si="92"/>
        <v>9.6712917415378623</v>
      </c>
      <c r="T152" s="17">
        <f t="shared" si="93"/>
        <v>9.6712917415378623</v>
      </c>
    </row>
    <row r="153" spans="2:20" ht="13.5" customHeight="1" x14ac:dyDescent="0.2">
      <c r="B153" s="61">
        <v>692</v>
      </c>
      <c r="C153" s="12" t="s">
        <v>159</v>
      </c>
      <c r="D153" s="54">
        <v>0</v>
      </c>
      <c r="E153" s="54">
        <v>0</v>
      </c>
      <c r="F153" s="13">
        <f t="shared" si="140"/>
        <v>1224615</v>
      </c>
      <c r="G153" s="13">
        <v>0</v>
      </c>
      <c r="H153" s="13">
        <v>1224615</v>
      </c>
      <c r="I153" s="54">
        <v>1224615</v>
      </c>
      <c r="J153" s="85">
        <v>1224615</v>
      </c>
      <c r="K153" s="13">
        <v>0</v>
      </c>
      <c r="L153" s="54">
        <v>26.48</v>
      </c>
      <c r="M153" s="54">
        <v>113671.25</v>
      </c>
      <c r="N153" s="14">
        <f>J153-M153</f>
        <v>1110943.75</v>
      </c>
      <c r="O153" s="14">
        <f t="shared" si="153"/>
        <v>1110943.75</v>
      </c>
      <c r="P153" s="14">
        <f>+I153-J153</f>
        <v>0</v>
      </c>
      <c r="Q153" s="13">
        <v>113671.25</v>
      </c>
      <c r="R153" s="14">
        <v>0</v>
      </c>
      <c r="S153" s="17">
        <f t="shared" ref="S153:S154" si="157">+M153/J153*100</f>
        <v>9.2822029780788249</v>
      </c>
      <c r="T153" s="17">
        <f t="shared" ref="T153:T154" si="158">+M153/I153*100</f>
        <v>9.2822029780788249</v>
      </c>
    </row>
    <row r="154" spans="2:20" ht="13.5" customHeight="1" x14ac:dyDescent="0.2">
      <c r="B154" s="61">
        <v>693</v>
      </c>
      <c r="C154" s="12" t="s">
        <v>195</v>
      </c>
      <c r="D154" s="54">
        <v>0</v>
      </c>
      <c r="E154" s="54">
        <v>0</v>
      </c>
      <c r="F154" s="13">
        <f t="shared" si="140"/>
        <v>5275</v>
      </c>
      <c r="G154" s="13">
        <v>5275</v>
      </c>
      <c r="H154" s="13">
        <v>0</v>
      </c>
      <c r="I154" s="54">
        <v>5275</v>
      </c>
      <c r="J154" s="85">
        <v>5275</v>
      </c>
      <c r="K154" s="13">
        <v>0</v>
      </c>
      <c r="L154" s="54">
        <v>0</v>
      </c>
      <c r="M154" s="54">
        <v>5275</v>
      </c>
      <c r="N154" s="14">
        <f>J154-M154</f>
        <v>0</v>
      </c>
      <c r="O154" s="14">
        <f t="shared" si="153"/>
        <v>0</v>
      </c>
      <c r="P154" s="14">
        <f>+I154-J154</f>
        <v>0</v>
      </c>
      <c r="Q154" s="13">
        <v>5275</v>
      </c>
      <c r="R154" s="14">
        <v>0</v>
      </c>
      <c r="S154" s="17">
        <f t="shared" si="157"/>
        <v>100</v>
      </c>
      <c r="T154" s="17">
        <f t="shared" si="158"/>
        <v>100</v>
      </c>
    </row>
    <row r="155" spans="2:20" ht="13.5" customHeight="1" x14ac:dyDescent="0.2">
      <c r="B155" s="57">
        <v>9</v>
      </c>
      <c r="C155" s="31" t="s">
        <v>173</v>
      </c>
      <c r="D155" s="3">
        <f t="shared" ref="D155:R155" si="159">+D156</f>
        <v>463</v>
      </c>
      <c r="E155" s="3">
        <f t="shared" si="159"/>
        <v>0</v>
      </c>
      <c r="F155" s="3">
        <f t="shared" si="159"/>
        <v>0</v>
      </c>
      <c r="G155" s="3">
        <f>+G156</f>
        <v>0</v>
      </c>
      <c r="H155" s="3">
        <f t="shared" si="159"/>
        <v>0</v>
      </c>
      <c r="I155" s="3">
        <f t="shared" si="159"/>
        <v>463</v>
      </c>
      <c r="J155" s="3">
        <f t="shared" si="159"/>
        <v>0</v>
      </c>
      <c r="K155" s="3">
        <f t="shared" si="159"/>
        <v>0</v>
      </c>
      <c r="L155" s="3">
        <f t="shared" si="159"/>
        <v>0</v>
      </c>
      <c r="M155" s="3">
        <f t="shared" si="159"/>
        <v>0</v>
      </c>
      <c r="N155" s="3">
        <f t="shared" si="159"/>
        <v>0</v>
      </c>
      <c r="O155" s="3">
        <f t="shared" si="159"/>
        <v>463</v>
      </c>
      <c r="P155" s="3">
        <f t="shared" si="159"/>
        <v>463</v>
      </c>
      <c r="Q155" s="3">
        <f t="shared" si="159"/>
        <v>0</v>
      </c>
      <c r="R155" s="3">
        <f t="shared" si="159"/>
        <v>0</v>
      </c>
      <c r="S155" s="4">
        <v>0</v>
      </c>
      <c r="T155" s="4">
        <v>0</v>
      </c>
    </row>
    <row r="156" spans="2:20" s="37" customFormat="1" ht="13.5" customHeight="1" x14ac:dyDescent="0.2">
      <c r="B156" s="61">
        <v>930</v>
      </c>
      <c r="C156" s="31" t="s">
        <v>174</v>
      </c>
      <c r="D156" s="90">
        <v>463</v>
      </c>
      <c r="E156" s="14">
        <v>0</v>
      </c>
      <c r="F156" s="13">
        <f t="shared" si="140"/>
        <v>0</v>
      </c>
      <c r="G156" s="13">
        <v>0</v>
      </c>
      <c r="H156" s="13">
        <v>0</v>
      </c>
      <c r="I156" s="14">
        <v>463</v>
      </c>
      <c r="J156" s="54">
        <v>0</v>
      </c>
      <c r="K156" s="13">
        <v>0</v>
      </c>
      <c r="L156" s="14">
        <v>0</v>
      </c>
      <c r="M156" s="14">
        <v>0</v>
      </c>
      <c r="N156" s="14">
        <f>J156-M156</f>
        <v>0</v>
      </c>
      <c r="O156" s="14">
        <f t="shared" ref="O156" si="160">+N156+P156</f>
        <v>463</v>
      </c>
      <c r="P156" s="14">
        <f>+I156-J156</f>
        <v>463</v>
      </c>
      <c r="Q156" s="13">
        <v>0</v>
      </c>
      <c r="R156" s="14">
        <v>0</v>
      </c>
      <c r="S156" s="17">
        <v>0</v>
      </c>
      <c r="T156" s="17">
        <v>0</v>
      </c>
    </row>
    <row r="157" spans="2:20" s="37" customFormat="1" ht="13.5" customHeight="1" x14ac:dyDescent="0.2">
      <c r="B157" s="59"/>
      <c r="C157" s="19"/>
      <c r="D157" s="62"/>
      <c r="E157" s="62"/>
      <c r="F157" s="62"/>
      <c r="G157" s="62"/>
      <c r="H157" s="62"/>
      <c r="I157" s="62"/>
      <c r="J157" s="63"/>
      <c r="K157" s="63">
        <v>0</v>
      </c>
      <c r="L157" s="63"/>
      <c r="M157" s="63"/>
      <c r="N157" s="63"/>
      <c r="O157" s="63"/>
      <c r="P157" s="63"/>
      <c r="Q157" s="64"/>
      <c r="R157" s="63"/>
      <c r="S157" s="4"/>
      <c r="T157" s="4"/>
    </row>
    <row r="158" spans="2:20" ht="13.5" customHeight="1" x14ac:dyDescent="0.2">
      <c r="B158" s="65" t="s">
        <v>175</v>
      </c>
      <c r="C158" s="66" t="s">
        <v>176</v>
      </c>
      <c r="D158" s="7">
        <f>+D159+D170+D190+D202</f>
        <v>800000</v>
      </c>
      <c r="E158" s="7">
        <f t="shared" ref="E158" si="161">+E159+E170+E190</f>
        <v>0</v>
      </c>
      <c r="F158" s="7">
        <f t="shared" ref="F158:R158" si="162">+F159+F170+F190+F202</f>
        <v>2707392</v>
      </c>
      <c r="G158" s="7">
        <f t="shared" si="162"/>
        <v>118056</v>
      </c>
      <c r="H158" s="7">
        <f t="shared" si="162"/>
        <v>2589336</v>
      </c>
      <c r="I158" s="7">
        <f t="shared" si="162"/>
        <v>3507392</v>
      </c>
      <c r="J158" s="7">
        <f t="shared" si="162"/>
        <v>3507392</v>
      </c>
      <c r="K158" s="7">
        <f t="shared" si="162"/>
        <v>0</v>
      </c>
      <c r="L158" s="7">
        <f t="shared" si="162"/>
        <v>272199.33999999997</v>
      </c>
      <c r="M158" s="7">
        <f t="shared" si="162"/>
        <v>1211263.54</v>
      </c>
      <c r="N158" s="7">
        <f t="shared" si="162"/>
        <v>2296128.46</v>
      </c>
      <c r="O158" s="7">
        <f t="shared" si="162"/>
        <v>2296128.46</v>
      </c>
      <c r="P158" s="7">
        <f t="shared" si="162"/>
        <v>0</v>
      </c>
      <c r="Q158" s="7">
        <f t="shared" si="162"/>
        <v>324519.09999999998</v>
      </c>
      <c r="R158" s="7">
        <f t="shared" si="162"/>
        <v>886744.44</v>
      </c>
      <c r="S158" s="8">
        <f>+M158/J158*100</f>
        <v>34.534592654599201</v>
      </c>
      <c r="T158" s="8">
        <f>+M158/I158*100</f>
        <v>34.534592654599201</v>
      </c>
    </row>
    <row r="159" spans="2:20" s="37" customFormat="1" ht="13.5" customHeight="1" x14ac:dyDescent="0.2">
      <c r="B159" s="57">
        <v>1</v>
      </c>
      <c r="C159" s="67" t="s">
        <v>177</v>
      </c>
      <c r="D159" s="3">
        <f t="shared" ref="D159:J159" si="163">+D162+D164+D166+D168+D161</f>
        <v>24726</v>
      </c>
      <c r="E159" s="3">
        <f t="shared" si="163"/>
        <v>0</v>
      </c>
      <c r="F159" s="3">
        <f t="shared" si="163"/>
        <v>1501377</v>
      </c>
      <c r="G159" s="3">
        <f t="shared" si="163"/>
        <v>286632</v>
      </c>
      <c r="H159" s="3">
        <f t="shared" si="163"/>
        <v>1214745</v>
      </c>
      <c r="I159" s="3">
        <f t="shared" si="163"/>
        <v>1526103</v>
      </c>
      <c r="J159" s="3">
        <f t="shared" si="163"/>
        <v>1526103</v>
      </c>
      <c r="K159" s="3">
        <f t="shared" ref="K159:L159" si="164">+K162+K164+K166+K168+K161</f>
        <v>0</v>
      </c>
      <c r="L159" s="3">
        <f t="shared" si="164"/>
        <v>45700.17</v>
      </c>
      <c r="M159" s="3">
        <f t="shared" ref="M159:R159" si="165">+M162+M164+M166+M168+M161</f>
        <v>221780.27</v>
      </c>
      <c r="N159" s="3">
        <f t="shared" si="165"/>
        <v>1304322.73</v>
      </c>
      <c r="O159" s="3">
        <f>+O162+O164+O166+O168+O161</f>
        <v>1304322.73</v>
      </c>
      <c r="P159" s="3">
        <f t="shared" si="165"/>
        <v>0</v>
      </c>
      <c r="Q159" s="3">
        <f>+Q162+Q164+Q166+Q168+Q161</f>
        <v>65771.360000000001</v>
      </c>
      <c r="R159" s="3">
        <f t="shared" si="165"/>
        <v>156008.91</v>
      </c>
      <c r="S159" s="4">
        <f t="shared" si="92"/>
        <v>14.532457507782896</v>
      </c>
      <c r="T159" s="4">
        <f t="shared" si="93"/>
        <v>14.532457507782896</v>
      </c>
    </row>
    <row r="160" spans="2:20" s="37" customFormat="1" ht="13.5" customHeight="1" x14ac:dyDescent="0.2">
      <c r="B160" s="57">
        <v>110</v>
      </c>
      <c r="C160" s="10" t="s">
        <v>68</v>
      </c>
      <c r="D160" s="3">
        <f>+D161</f>
        <v>0</v>
      </c>
      <c r="E160" s="3">
        <f t="shared" ref="E160:R160" si="166">+E161</f>
        <v>0</v>
      </c>
      <c r="F160" s="3">
        <f t="shared" si="166"/>
        <v>99510</v>
      </c>
      <c r="G160" s="3">
        <f t="shared" si="166"/>
        <v>99510</v>
      </c>
      <c r="H160" s="3">
        <f t="shared" si="166"/>
        <v>0</v>
      </c>
      <c r="I160" s="3">
        <f t="shared" si="166"/>
        <v>99510</v>
      </c>
      <c r="J160" s="3">
        <f t="shared" si="166"/>
        <v>99510</v>
      </c>
      <c r="K160" s="3">
        <f t="shared" si="166"/>
        <v>0</v>
      </c>
      <c r="L160" s="3">
        <f t="shared" si="166"/>
        <v>0</v>
      </c>
      <c r="M160" s="3">
        <f t="shared" si="166"/>
        <v>0</v>
      </c>
      <c r="N160" s="3">
        <f t="shared" si="166"/>
        <v>99510</v>
      </c>
      <c r="O160" s="3">
        <f t="shared" si="166"/>
        <v>99510</v>
      </c>
      <c r="P160" s="3">
        <f t="shared" si="166"/>
        <v>0</v>
      </c>
      <c r="Q160" s="3">
        <f t="shared" si="166"/>
        <v>0</v>
      </c>
      <c r="R160" s="3">
        <f t="shared" si="166"/>
        <v>0</v>
      </c>
      <c r="S160" s="4">
        <f t="shared" ref="S160" si="167">+M160/J160*100</f>
        <v>0</v>
      </c>
      <c r="T160" s="4">
        <f t="shared" ref="T160" si="168">+M160/I160*100</f>
        <v>0</v>
      </c>
    </row>
    <row r="161" spans="1:1031" s="34" customFormat="1" ht="13.5" customHeight="1" x14ac:dyDescent="0.2">
      <c r="B161" s="61">
        <v>116</v>
      </c>
      <c r="C161" s="68" t="s">
        <v>197</v>
      </c>
      <c r="D161" s="14">
        <v>0</v>
      </c>
      <c r="E161" s="14">
        <v>0</v>
      </c>
      <c r="F161" s="13">
        <f t="shared" ref="F161" si="169">+G161+H161</f>
        <v>99510</v>
      </c>
      <c r="G161" s="14">
        <v>99510</v>
      </c>
      <c r="H161" s="14">
        <v>0</v>
      </c>
      <c r="I161" s="14">
        <v>99510</v>
      </c>
      <c r="J161" s="14">
        <v>99510</v>
      </c>
      <c r="K161" s="14">
        <f t="shared" ref="K161:P161" si="170">+K163+K165+K167</f>
        <v>0</v>
      </c>
      <c r="L161" s="14">
        <v>0</v>
      </c>
      <c r="M161" s="14">
        <v>0</v>
      </c>
      <c r="N161" s="14">
        <v>99510</v>
      </c>
      <c r="O161" s="14">
        <f t="shared" ref="O161:O163" si="171">+N161+P161</f>
        <v>99510</v>
      </c>
      <c r="P161" s="14">
        <f t="shared" si="170"/>
        <v>0</v>
      </c>
      <c r="Q161" s="14">
        <v>0</v>
      </c>
      <c r="R161" s="14">
        <v>0</v>
      </c>
      <c r="S161" s="17">
        <f t="shared" ref="S161:S162" si="172">+M161/J161*100</f>
        <v>0</v>
      </c>
      <c r="T161" s="17">
        <f t="shared" ref="T161:T162" si="173">+M161/I161*100</f>
        <v>0</v>
      </c>
    </row>
    <row r="162" spans="1:1031" s="37" customFormat="1" ht="13.5" customHeight="1" x14ac:dyDescent="0.2">
      <c r="B162" s="57">
        <v>140</v>
      </c>
      <c r="C162" s="67" t="s">
        <v>80</v>
      </c>
      <c r="D162" s="3">
        <f>+D163</f>
        <v>0</v>
      </c>
      <c r="E162" s="3">
        <f t="shared" ref="E162" si="174">+E163</f>
        <v>0</v>
      </c>
      <c r="F162" s="3">
        <f>+F163</f>
        <v>25000</v>
      </c>
      <c r="G162" s="3">
        <f>+G163</f>
        <v>0</v>
      </c>
      <c r="H162" s="3">
        <f>+H163</f>
        <v>25000</v>
      </c>
      <c r="I162" s="3">
        <f t="shared" ref="I162:N162" si="175">+I163</f>
        <v>25000</v>
      </c>
      <c r="J162" s="3">
        <f t="shared" si="175"/>
        <v>25000</v>
      </c>
      <c r="K162" s="3">
        <f t="shared" si="175"/>
        <v>0</v>
      </c>
      <c r="L162" s="3">
        <f t="shared" si="175"/>
        <v>2330</v>
      </c>
      <c r="M162" s="3">
        <f t="shared" si="175"/>
        <v>16726</v>
      </c>
      <c r="N162" s="3">
        <f t="shared" si="175"/>
        <v>8274</v>
      </c>
      <c r="O162" s="3">
        <f t="shared" si="171"/>
        <v>8274</v>
      </c>
      <c r="P162" s="3">
        <f>+P163</f>
        <v>0</v>
      </c>
      <c r="Q162" s="3">
        <f t="shared" ref="Q162:R162" si="176">+Q163</f>
        <v>16726</v>
      </c>
      <c r="R162" s="3">
        <f t="shared" si="176"/>
        <v>0</v>
      </c>
      <c r="S162" s="4">
        <f t="shared" si="172"/>
        <v>66.903999999999996</v>
      </c>
      <c r="T162" s="4">
        <f t="shared" si="173"/>
        <v>66.903999999999996</v>
      </c>
    </row>
    <row r="163" spans="1:1031" s="37" customFormat="1" ht="13.5" customHeight="1" x14ac:dyDescent="0.2">
      <c r="B163" s="61">
        <v>141</v>
      </c>
      <c r="C163" s="68" t="s">
        <v>178</v>
      </c>
      <c r="D163" s="14">
        <v>0</v>
      </c>
      <c r="E163" s="14">
        <v>0</v>
      </c>
      <c r="F163" s="13">
        <f t="shared" ref="F163:F169" si="177">+G163+H163</f>
        <v>25000</v>
      </c>
      <c r="G163" s="14">
        <v>0</v>
      </c>
      <c r="H163" s="14">
        <v>25000</v>
      </c>
      <c r="I163" s="14">
        <v>25000</v>
      </c>
      <c r="J163" s="14">
        <v>25000</v>
      </c>
      <c r="K163" s="14">
        <v>0</v>
      </c>
      <c r="L163" s="14">
        <v>2330</v>
      </c>
      <c r="M163" s="14">
        <v>16726</v>
      </c>
      <c r="N163" s="3">
        <f>J163-M163</f>
        <v>8274</v>
      </c>
      <c r="O163" s="14">
        <f t="shared" si="171"/>
        <v>8274</v>
      </c>
      <c r="P163" s="14">
        <f>+I163-J163</f>
        <v>0</v>
      </c>
      <c r="Q163" s="14">
        <v>16726</v>
      </c>
      <c r="R163" s="14">
        <v>0</v>
      </c>
      <c r="S163" s="17">
        <f>+M163/J163*100</f>
        <v>66.903999999999996</v>
      </c>
      <c r="T163" s="17">
        <f t="shared" si="93"/>
        <v>66.903999999999996</v>
      </c>
    </row>
    <row r="164" spans="1:1031" s="37" customFormat="1" ht="13.5" customHeight="1" x14ac:dyDescent="0.2">
      <c r="B164" s="57">
        <v>150</v>
      </c>
      <c r="C164" s="67" t="s">
        <v>84</v>
      </c>
      <c r="D164" s="3">
        <f>+D165</f>
        <v>0</v>
      </c>
      <c r="E164" s="3">
        <f t="shared" ref="E164:R164" si="178">+E165</f>
        <v>0</v>
      </c>
      <c r="F164" s="3">
        <f t="shared" si="178"/>
        <v>45000</v>
      </c>
      <c r="G164" s="3">
        <f t="shared" si="178"/>
        <v>0</v>
      </c>
      <c r="H164" s="3">
        <f t="shared" si="178"/>
        <v>45000</v>
      </c>
      <c r="I164" s="3">
        <f t="shared" si="178"/>
        <v>45000</v>
      </c>
      <c r="J164" s="3">
        <f t="shared" si="178"/>
        <v>45000</v>
      </c>
      <c r="K164" s="3">
        <f t="shared" si="178"/>
        <v>0</v>
      </c>
      <c r="L164" s="3">
        <f t="shared" si="178"/>
        <v>1409</v>
      </c>
      <c r="M164" s="3">
        <f t="shared" si="178"/>
        <v>7841.5</v>
      </c>
      <c r="N164" s="3">
        <f t="shared" si="178"/>
        <v>37158.5</v>
      </c>
      <c r="O164" s="3">
        <f t="shared" si="178"/>
        <v>37158.5</v>
      </c>
      <c r="P164" s="3">
        <f t="shared" si="178"/>
        <v>0</v>
      </c>
      <c r="Q164" s="3">
        <f t="shared" si="178"/>
        <v>7637.5</v>
      </c>
      <c r="R164" s="3">
        <f t="shared" si="178"/>
        <v>204</v>
      </c>
      <c r="S164" s="4">
        <f t="shared" ref="S164:S165" si="179">+M164/J164*100</f>
        <v>17.425555555555555</v>
      </c>
      <c r="T164" s="4">
        <f t="shared" si="93"/>
        <v>17.425555555555555</v>
      </c>
    </row>
    <row r="165" spans="1:1031" s="37" customFormat="1" ht="13.5" customHeight="1" x14ac:dyDescent="0.2">
      <c r="B165" s="61">
        <v>151</v>
      </c>
      <c r="C165" s="68" t="s">
        <v>179</v>
      </c>
      <c r="D165" s="14">
        <v>0</v>
      </c>
      <c r="E165" s="14">
        <v>0</v>
      </c>
      <c r="F165" s="13">
        <f t="shared" si="177"/>
        <v>45000</v>
      </c>
      <c r="G165" s="14">
        <v>0</v>
      </c>
      <c r="H165" s="14">
        <v>45000</v>
      </c>
      <c r="I165" s="14">
        <v>45000</v>
      </c>
      <c r="J165" s="14">
        <v>45000</v>
      </c>
      <c r="K165" s="14">
        <v>0</v>
      </c>
      <c r="L165" s="14">
        <v>1409</v>
      </c>
      <c r="M165" s="14">
        <v>7841.5</v>
      </c>
      <c r="N165" s="14">
        <f>J165-M165</f>
        <v>37158.5</v>
      </c>
      <c r="O165" s="14">
        <f t="shared" ref="O165:O169" si="180">+N165+P165</f>
        <v>37158.5</v>
      </c>
      <c r="P165" s="14">
        <f>+I165-J165</f>
        <v>0</v>
      </c>
      <c r="Q165" s="14">
        <v>7637.5</v>
      </c>
      <c r="R165" s="14">
        <v>204</v>
      </c>
      <c r="S165" s="17">
        <f t="shared" si="179"/>
        <v>17.425555555555555</v>
      </c>
      <c r="T165" s="17">
        <f t="shared" si="93"/>
        <v>17.425555555555555</v>
      </c>
    </row>
    <row r="166" spans="1:1031" s="92" customFormat="1" ht="13.5" customHeight="1" x14ac:dyDescent="0.2">
      <c r="A166" s="75"/>
      <c r="B166" s="60">
        <v>160</v>
      </c>
      <c r="C166" s="10" t="s">
        <v>88</v>
      </c>
      <c r="D166" s="3">
        <f>D167</f>
        <v>24726</v>
      </c>
      <c r="E166" s="3">
        <f t="shared" ref="E166:R166" si="181">E167</f>
        <v>0</v>
      </c>
      <c r="F166" s="3">
        <f t="shared" si="181"/>
        <v>736378</v>
      </c>
      <c r="G166" s="3">
        <f t="shared" si="181"/>
        <v>208453</v>
      </c>
      <c r="H166" s="3">
        <f t="shared" si="181"/>
        <v>527925</v>
      </c>
      <c r="I166" s="3">
        <f t="shared" si="181"/>
        <v>761104</v>
      </c>
      <c r="J166" s="3">
        <f t="shared" si="181"/>
        <v>761104</v>
      </c>
      <c r="K166" s="3">
        <f t="shared" si="181"/>
        <v>0</v>
      </c>
      <c r="L166" s="3">
        <f t="shared" si="181"/>
        <v>41961.17</v>
      </c>
      <c r="M166" s="3">
        <f t="shared" si="181"/>
        <v>197212.77</v>
      </c>
      <c r="N166" s="3">
        <f t="shared" si="181"/>
        <v>563891.23</v>
      </c>
      <c r="O166" s="3">
        <f t="shared" si="181"/>
        <v>563891.23</v>
      </c>
      <c r="P166" s="3">
        <f t="shared" si="181"/>
        <v>0</v>
      </c>
      <c r="Q166" s="3">
        <f t="shared" si="181"/>
        <v>41407.86</v>
      </c>
      <c r="R166" s="3">
        <f t="shared" si="181"/>
        <v>155804.91</v>
      </c>
      <c r="S166" s="4">
        <f t="shared" si="92"/>
        <v>25.911408953309927</v>
      </c>
      <c r="T166" s="4">
        <f t="shared" si="93"/>
        <v>25.911408953309927</v>
      </c>
      <c r="U166" s="75"/>
      <c r="V166" s="75"/>
      <c r="W166" s="75"/>
      <c r="X166" s="75"/>
      <c r="Y166" s="75"/>
      <c r="Z166" s="75"/>
      <c r="AA166" s="75"/>
      <c r="AB166" s="75"/>
      <c r="AC166" s="75"/>
      <c r="AD166" s="75"/>
      <c r="AE166" s="75"/>
      <c r="AF166" s="75"/>
      <c r="AG166" s="75"/>
      <c r="AH166" s="75"/>
      <c r="AI166" s="75"/>
      <c r="AJ166" s="75"/>
      <c r="AK166" s="75"/>
      <c r="AL166" s="75"/>
      <c r="AM166" s="75"/>
      <c r="AN166" s="75"/>
      <c r="AO166" s="75"/>
      <c r="AP166" s="75"/>
      <c r="AQ166" s="75"/>
      <c r="AR166" s="75"/>
      <c r="AS166" s="75"/>
      <c r="AT166" s="75"/>
      <c r="AU166" s="75"/>
      <c r="AV166" s="75"/>
      <c r="AW166" s="75"/>
      <c r="AX166" s="75"/>
      <c r="AY166" s="75"/>
      <c r="AZ166" s="75"/>
      <c r="BA166" s="75"/>
      <c r="BB166" s="75"/>
      <c r="BC166" s="75"/>
      <c r="BD166" s="75"/>
      <c r="BE166" s="75"/>
      <c r="BF166" s="75"/>
      <c r="BG166" s="75"/>
      <c r="BH166" s="75"/>
      <c r="BI166" s="75"/>
      <c r="BJ166" s="75"/>
      <c r="BK166" s="75"/>
      <c r="BL166" s="75"/>
      <c r="BM166" s="75"/>
      <c r="BN166" s="75"/>
      <c r="BO166" s="75"/>
      <c r="BP166" s="75"/>
      <c r="BQ166" s="75"/>
      <c r="BR166" s="75"/>
      <c r="BS166" s="75"/>
      <c r="BT166" s="75"/>
      <c r="BU166" s="75"/>
      <c r="BV166" s="75"/>
      <c r="BW166" s="75"/>
      <c r="BX166" s="75"/>
      <c r="BY166" s="75"/>
      <c r="BZ166" s="75"/>
      <c r="CA166" s="75"/>
      <c r="CB166" s="75"/>
      <c r="CC166" s="75"/>
      <c r="CD166" s="75"/>
      <c r="CE166" s="75"/>
      <c r="CF166" s="75"/>
      <c r="CG166" s="75"/>
      <c r="CH166" s="75"/>
      <c r="CI166" s="75"/>
      <c r="CJ166" s="75"/>
      <c r="CK166" s="75"/>
      <c r="CL166" s="75"/>
      <c r="CM166" s="75"/>
      <c r="CN166" s="75"/>
      <c r="CO166" s="75"/>
      <c r="CP166" s="75"/>
      <c r="CQ166" s="75"/>
      <c r="CR166" s="75"/>
      <c r="CS166" s="75"/>
      <c r="CT166" s="75"/>
      <c r="CU166" s="75"/>
      <c r="CV166" s="75"/>
      <c r="CW166" s="75"/>
      <c r="CX166" s="75"/>
      <c r="CY166" s="75"/>
      <c r="CZ166" s="75"/>
      <c r="DA166" s="75"/>
      <c r="DB166" s="75"/>
      <c r="DC166" s="75"/>
      <c r="DD166" s="75"/>
      <c r="DE166" s="75"/>
      <c r="DF166" s="75"/>
      <c r="DG166" s="75"/>
      <c r="DH166" s="75"/>
      <c r="DI166" s="75"/>
      <c r="DJ166" s="75"/>
      <c r="DK166" s="75"/>
      <c r="DL166" s="75"/>
      <c r="DM166" s="75"/>
      <c r="DN166" s="75"/>
      <c r="DO166" s="75"/>
      <c r="DP166" s="75"/>
      <c r="DQ166" s="75"/>
      <c r="DR166" s="75"/>
      <c r="DS166" s="75"/>
      <c r="DT166" s="75"/>
      <c r="DU166" s="75"/>
      <c r="DV166" s="75"/>
      <c r="DW166" s="75"/>
      <c r="DX166" s="75"/>
      <c r="DY166" s="75"/>
      <c r="DZ166" s="75"/>
      <c r="EA166" s="75"/>
      <c r="EB166" s="75"/>
      <c r="EC166" s="75"/>
      <c r="ED166" s="75"/>
      <c r="EE166" s="75"/>
      <c r="EF166" s="75"/>
      <c r="EG166" s="75"/>
      <c r="EH166" s="75"/>
      <c r="EI166" s="75"/>
      <c r="EJ166" s="75"/>
      <c r="EK166" s="75"/>
      <c r="EL166" s="75"/>
      <c r="EM166" s="75"/>
      <c r="EN166" s="75"/>
      <c r="EO166" s="75"/>
      <c r="EP166" s="75"/>
      <c r="EQ166" s="75"/>
      <c r="ER166" s="75"/>
      <c r="ES166" s="75"/>
      <c r="ET166" s="75"/>
      <c r="EU166" s="75"/>
      <c r="EV166" s="75"/>
      <c r="EW166" s="75"/>
      <c r="EX166" s="75"/>
      <c r="EY166" s="75"/>
      <c r="EZ166" s="75"/>
      <c r="FA166" s="75"/>
      <c r="FB166" s="75"/>
      <c r="FC166" s="75"/>
      <c r="FD166" s="75"/>
      <c r="FE166" s="75"/>
      <c r="FF166" s="75"/>
      <c r="FG166" s="75"/>
      <c r="FH166" s="75"/>
      <c r="FI166" s="75"/>
      <c r="FJ166" s="75"/>
      <c r="FK166" s="75"/>
      <c r="FL166" s="75"/>
      <c r="FM166" s="75"/>
      <c r="FN166" s="75"/>
      <c r="FO166" s="75"/>
      <c r="FP166" s="75"/>
      <c r="FQ166" s="75"/>
      <c r="FR166" s="75"/>
      <c r="FS166" s="75"/>
      <c r="FT166" s="75"/>
      <c r="FU166" s="75"/>
      <c r="FV166" s="75"/>
      <c r="FW166" s="75"/>
      <c r="FX166" s="75"/>
      <c r="FY166" s="75"/>
      <c r="FZ166" s="75"/>
      <c r="GA166" s="75"/>
      <c r="GB166" s="75"/>
      <c r="GC166" s="75"/>
      <c r="GD166" s="75"/>
      <c r="GE166" s="75"/>
      <c r="GF166" s="75"/>
      <c r="GG166" s="75"/>
      <c r="GH166" s="75"/>
      <c r="GI166" s="75"/>
      <c r="GJ166" s="75"/>
      <c r="GK166" s="75"/>
      <c r="GL166" s="75"/>
      <c r="GM166" s="75"/>
      <c r="GN166" s="75"/>
      <c r="GO166" s="75"/>
      <c r="GP166" s="75"/>
      <c r="GQ166" s="75"/>
      <c r="GR166" s="75"/>
      <c r="GS166" s="75"/>
      <c r="GT166" s="75"/>
      <c r="GU166" s="75"/>
      <c r="GV166" s="75"/>
      <c r="GW166" s="75"/>
      <c r="GX166" s="75"/>
      <c r="GY166" s="75"/>
      <c r="GZ166" s="75"/>
      <c r="HA166" s="75"/>
      <c r="HB166" s="75"/>
      <c r="HC166" s="75"/>
      <c r="HD166" s="75"/>
      <c r="HE166" s="75"/>
      <c r="HF166" s="75"/>
      <c r="HG166" s="75"/>
      <c r="HH166" s="75"/>
      <c r="HI166" s="75"/>
      <c r="HJ166" s="75"/>
      <c r="HK166" s="75"/>
      <c r="HL166" s="75"/>
      <c r="HM166" s="75"/>
      <c r="HN166" s="75"/>
      <c r="HO166" s="75"/>
      <c r="HP166" s="75"/>
      <c r="HQ166" s="75"/>
      <c r="HR166" s="75"/>
      <c r="HS166" s="75"/>
      <c r="HT166" s="75"/>
      <c r="HU166" s="75"/>
      <c r="HV166" s="75"/>
      <c r="HW166" s="75"/>
      <c r="HX166" s="75"/>
      <c r="HY166" s="75"/>
      <c r="HZ166" s="75"/>
      <c r="IA166" s="75"/>
      <c r="IB166" s="75"/>
      <c r="IC166" s="75"/>
      <c r="ID166" s="75"/>
      <c r="IE166" s="75"/>
      <c r="IF166" s="75"/>
      <c r="IG166" s="75"/>
      <c r="IH166" s="75"/>
      <c r="II166" s="75"/>
      <c r="IJ166" s="75"/>
      <c r="IK166" s="75"/>
      <c r="IL166" s="75"/>
      <c r="IM166" s="75"/>
      <c r="IN166" s="75"/>
      <c r="IO166" s="75"/>
      <c r="IP166" s="75"/>
      <c r="IQ166" s="75"/>
      <c r="IR166" s="75"/>
      <c r="IS166" s="75"/>
      <c r="IT166" s="75"/>
      <c r="IU166" s="75"/>
      <c r="IV166" s="75"/>
      <c r="IW166" s="75"/>
      <c r="IX166" s="75"/>
      <c r="IY166" s="75"/>
      <c r="IZ166" s="75"/>
      <c r="JA166" s="75"/>
      <c r="JB166" s="75"/>
      <c r="JC166" s="75"/>
      <c r="JD166" s="75"/>
      <c r="JE166" s="75"/>
      <c r="JF166" s="75"/>
      <c r="JG166" s="75"/>
      <c r="JH166" s="75"/>
      <c r="JI166" s="75"/>
      <c r="JJ166" s="75"/>
      <c r="JK166" s="75"/>
      <c r="JL166" s="75"/>
      <c r="JM166" s="75"/>
      <c r="JN166" s="75"/>
      <c r="JO166" s="75"/>
      <c r="JP166" s="75"/>
      <c r="JQ166" s="75"/>
      <c r="JR166" s="75"/>
      <c r="JS166" s="75"/>
      <c r="JT166" s="75"/>
      <c r="JU166" s="75"/>
      <c r="JV166" s="75"/>
      <c r="JW166" s="75"/>
      <c r="JX166" s="75"/>
      <c r="JY166" s="75"/>
      <c r="JZ166" s="75"/>
      <c r="KA166" s="75"/>
      <c r="KB166" s="75"/>
      <c r="KC166" s="75"/>
      <c r="KD166" s="75"/>
      <c r="KE166" s="75"/>
      <c r="KF166" s="75"/>
      <c r="KG166" s="75"/>
      <c r="KH166" s="75"/>
      <c r="KI166" s="75"/>
      <c r="KJ166" s="75"/>
      <c r="KK166" s="75"/>
      <c r="KL166" s="75"/>
      <c r="KM166" s="75"/>
      <c r="KN166" s="75"/>
      <c r="KO166" s="75"/>
      <c r="KP166" s="75"/>
      <c r="KQ166" s="75"/>
      <c r="KR166" s="75"/>
      <c r="KS166" s="75"/>
      <c r="KT166" s="75"/>
      <c r="KU166" s="75"/>
      <c r="KV166" s="75"/>
      <c r="KW166" s="75"/>
      <c r="KX166" s="75"/>
      <c r="KY166" s="75"/>
      <c r="KZ166" s="75"/>
      <c r="LA166" s="75"/>
      <c r="LB166" s="75"/>
      <c r="LC166" s="75"/>
      <c r="LD166" s="75"/>
      <c r="LE166" s="75"/>
      <c r="LF166" s="75"/>
      <c r="LG166" s="75"/>
      <c r="LH166" s="75"/>
      <c r="LI166" s="75"/>
      <c r="LJ166" s="75"/>
      <c r="LK166" s="75"/>
      <c r="LL166" s="75"/>
      <c r="LM166" s="75"/>
      <c r="LN166" s="75"/>
      <c r="LO166" s="75"/>
      <c r="LP166" s="75"/>
      <c r="LQ166" s="75"/>
      <c r="LR166" s="75"/>
      <c r="LS166" s="75"/>
      <c r="LT166" s="75"/>
      <c r="LU166" s="75"/>
      <c r="LV166" s="75"/>
      <c r="LW166" s="75"/>
      <c r="LX166" s="75"/>
      <c r="LY166" s="75"/>
      <c r="LZ166" s="75"/>
      <c r="MA166" s="75"/>
      <c r="MB166" s="75"/>
      <c r="MC166" s="75"/>
      <c r="MD166" s="75"/>
      <c r="ME166" s="75"/>
      <c r="MF166" s="75"/>
      <c r="MG166" s="75"/>
      <c r="MH166" s="75"/>
      <c r="MI166" s="75"/>
      <c r="MJ166" s="75"/>
      <c r="MK166" s="75"/>
      <c r="ML166" s="75"/>
      <c r="MM166" s="75"/>
      <c r="MN166" s="75"/>
      <c r="MO166" s="75"/>
      <c r="MP166" s="75"/>
      <c r="MQ166" s="75"/>
      <c r="MR166" s="75"/>
      <c r="MS166" s="75"/>
      <c r="MT166" s="75"/>
      <c r="MU166" s="75"/>
      <c r="MV166" s="75"/>
      <c r="MW166" s="75"/>
      <c r="MX166" s="75"/>
      <c r="MY166" s="75"/>
      <c r="MZ166" s="75"/>
      <c r="NA166" s="75"/>
      <c r="NB166" s="75"/>
      <c r="NC166" s="75"/>
      <c r="ND166" s="75"/>
      <c r="NE166" s="75"/>
      <c r="NF166" s="75"/>
      <c r="NG166" s="75"/>
      <c r="NH166" s="75"/>
      <c r="NI166" s="75"/>
      <c r="NJ166" s="75"/>
      <c r="NK166" s="75"/>
      <c r="NL166" s="75"/>
      <c r="NM166" s="75"/>
      <c r="NN166" s="75"/>
      <c r="NO166" s="75"/>
      <c r="NP166" s="75"/>
      <c r="NQ166" s="75"/>
      <c r="NR166" s="75"/>
      <c r="NS166" s="75"/>
      <c r="NT166" s="75"/>
      <c r="NU166" s="75"/>
      <c r="NV166" s="75"/>
      <c r="NW166" s="75"/>
      <c r="NX166" s="75"/>
      <c r="NY166" s="75"/>
      <c r="NZ166" s="75"/>
      <c r="OA166" s="75"/>
      <c r="OB166" s="75"/>
      <c r="OC166" s="75"/>
      <c r="OD166" s="75"/>
      <c r="OE166" s="75"/>
      <c r="OF166" s="75"/>
      <c r="OG166" s="75"/>
      <c r="OH166" s="75"/>
      <c r="OI166" s="75"/>
      <c r="OJ166" s="75"/>
      <c r="OK166" s="75"/>
      <c r="OL166" s="75"/>
      <c r="OM166" s="75"/>
      <c r="ON166" s="75"/>
      <c r="OO166" s="75"/>
      <c r="OP166" s="75"/>
      <c r="OQ166" s="75"/>
      <c r="OR166" s="75"/>
      <c r="OS166" s="75"/>
      <c r="OT166" s="75"/>
      <c r="OU166" s="75"/>
      <c r="OV166" s="75"/>
      <c r="OW166" s="75"/>
      <c r="OX166" s="75"/>
      <c r="OY166" s="75"/>
      <c r="OZ166" s="75"/>
      <c r="PA166" s="75"/>
      <c r="PB166" s="75"/>
      <c r="PC166" s="75"/>
      <c r="PD166" s="75"/>
      <c r="PE166" s="75"/>
      <c r="PF166" s="75"/>
      <c r="PG166" s="75"/>
      <c r="PH166" s="75"/>
      <c r="PI166" s="75"/>
      <c r="PJ166" s="75"/>
      <c r="PK166" s="75"/>
      <c r="PL166" s="75"/>
      <c r="PM166" s="75"/>
      <c r="PN166" s="75"/>
      <c r="PO166" s="75"/>
      <c r="PP166" s="75"/>
      <c r="PQ166" s="75"/>
      <c r="PR166" s="75"/>
      <c r="PS166" s="75"/>
      <c r="PT166" s="75"/>
      <c r="PU166" s="75"/>
      <c r="PV166" s="75"/>
      <c r="PW166" s="75"/>
      <c r="PX166" s="75"/>
      <c r="PY166" s="75"/>
      <c r="PZ166" s="75"/>
      <c r="QA166" s="75"/>
      <c r="QB166" s="75"/>
      <c r="QC166" s="75"/>
      <c r="QD166" s="75"/>
      <c r="QE166" s="75"/>
      <c r="QF166" s="75"/>
      <c r="QG166" s="75"/>
      <c r="QH166" s="75"/>
      <c r="QI166" s="75"/>
      <c r="QJ166" s="75"/>
      <c r="QK166" s="75"/>
      <c r="QL166" s="75"/>
      <c r="QM166" s="75"/>
      <c r="QN166" s="75"/>
      <c r="QO166" s="75"/>
      <c r="QP166" s="75"/>
      <c r="QQ166" s="75"/>
      <c r="QR166" s="75"/>
      <c r="QS166" s="75"/>
      <c r="QT166" s="75"/>
      <c r="QU166" s="75"/>
      <c r="QV166" s="75"/>
      <c r="QW166" s="75"/>
      <c r="QX166" s="75"/>
      <c r="QY166" s="75"/>
      <c r="QZ166" s="75"/>
      <c r="RA166" s="75"/>
      <c r="RB166" s="75"/>
      <c r="RC166" s="75"/>
      <c r="RD166" s="75"/>
      <c r="RE166" s="75"/>
      <c r="RF166" s="75"/>
      <c r="RG166" s="75"/>
      <c r="RH166" s="75"/>
      <c r="RI166" s="75"/>
      <c r="RJ166" s="75"/>
      <c r="RK166" s="75"/>
      <c r="RL166" s="75"/>
      <c r="RM166" s="75"/>
      <c r="RN166" s="75"/>
      <c r="RO166" s="75"/>
      <c r="RP166" s="75"/>
      <c r="RQ166" s="75"/>
      <c r="RR166" s="75"/>
      <c r="RS166" s="75"/>
      <c r="RT166" s="75"/>
      <c r="RU166" s="75"/>
      <c r="RV166" s="75"/>
      <c r="RW166" s="75"/>
      <c r="RX166" s="75"/>
      <c r="RY166" s="75"/>
      <c r="RZ166" s="75"/>
      <c r="SA166" s="75"/>
      <c r="SB166" s="75"/>
      <c r="SC166" s="75"/>
      <c r="SD166" s="75"/>
      <c r="SE166" s="75"/>
      <c r="SF166" s="75"/>
      <c r="SG166" s="75"/>
      <c r="SH166" s="75"/>
      <c r="SI166" s="75"/>
      <c r="SJ166" s="75"/>
      <c r="SK166" s="75"/>
      <c r="SL166" s="75"/>
      <c r="SM166" s="75"/>
      <c r="SN166" s="75"/>
      <c r="SO166" s="75"/>
      <c r="SP166" s="75"/>
      <c r="SQ166" s="75"/>
      <c r="SR166" s="75"/>
      <c r="SS166" s="75"/>
      <c r="ST166" s="75"/>
      <c r="SU166" s="75"/>
      <c r="SV166" s="75"/>
      <c r="SW166" s="75"/>
      <c r="SX166" s="75"/>
      <c r="SY166" s="75"/>
      <c r="SZ166" s="75"/>
      <c r="TA166" s="75"/>
      <c r="TB166" s="75"/>
      <c r="TC166" s="75"/>
      <c r="TD166" s="75"/>
      <c r="TE166" s="75"/>
      <c r="TF166" s="75"/>
      <c r="TG166" s="75"/>
      <c r="TH166" s="75"/>
      <c r="TI166" s="75"/>
      <c r="TJ166" s="75"/>
      <c r="TK166" s="75"/>
      <c r="TL166" s="75"/>
      <c r="TM166" s="75"/>
      <c r="TN166" s="75"/>
      <c r="TO166" s="75"/>
      <c r="TP166" s="75"/>
      <c r="TQ166" s="75"/>
      <c r="TR166" s="75"/>
      <c r="TS166" s="75"/>
      <c r="TT166" s="75"/>
      <c r="TU166" s="75"/>
      <c r="TV166" s="75"/>
      <c r="TW166" s="75"/>
      <c r="TX166" s="75"/>
      <c r="TY166" s="75"/>
      <c r="TZ166" s="75"/>
      <c r="UA166" s="75"/>
      <c r="UB166" s="75"/>
      <c r="UC166" s="75"/>
      <c r="UD166" s="75"/>
      <c r="UE166" s="75"/>
      <c r="UF166" s="75"/>
      <c r="UG166" s="75"/>
      <c r="UH166" s="75"/>
      <c r="UI166" s="75"/>
      <c r="UJ166" s="75"/>
      <c r="UK166" s="75"/>
      <c r="UL166" s="75"/>
      <c r="UM166" s="75"/>
      <c r="UN166" s="75"/>
      <c r="UO166" s="75"/>
      <c r="UP166" s="75"/>
      <c r="UQ166" s="75"/>
      <c r="UR166" s="75"/>
      <c r="US166" s="75"/>
      <c r="UT166" s="75"/>
      <c r="UU166" s="75"/>
      <c r="UV166" s="75"/>
      <c r="UW166" s="75"/>
      <c r="UX166" s="75"/>
      <c r="UY166" s="75"/>
      <c r="UZ166" s="75"/>
      <c r="VA166" s="75"/>
      <c r="VB166" s="75"/>
      <c r="VC166" s="75"/>
      <c r="VD166" s="75"/>
      <c r="VE166" s="75"/>
      <c r="VF166" s="75"/>
      <c r="VG166" s="75"/>
      <c r="VH166" s="75"/>
      <c r="VI166" s="75"/>
      <c r="VJ166" s="75"/>
      <c r="VK166" s="75"/>
      <c r="VL166" s="75"/>
      <c r="VM166" s="75"/>
      <c r="VN166" s="75"/>
      <c r="VO166" s="75"/>
      <c r="VP166" s="75"/>
      <c r="VQ166" s="75"/>
      <c r="VR166" s="75"/>
      <c r="VS166" s="75"/>
      <c r="VT166" s="75"/>
      <c r="VU166" s="75"/>
      <c r="VV166" s="75"/>
      <c r="VW166" s="75"/>
      <c r="VX166" s="75"/>
      <c r="VY166" s="75"/>
      <c r="VZ166" s="75"/>
      <c r="WA166" s="75"/>
      <c r="WB166" s="75"/>
      <c r="WC166" s="75"/>
      <c r="WD166" s="75"/>
      <c r="WE166" s="75"/>
      <c r="WF166" s="75"/>
      <c r="WG166" s="75"/>
      <c r="WH166" s="75"/>
      <c r="WI166" s="75"/>
      <c r="WJ166" s="75"/>
      <c r="WK166" s="75"/>
      <c r="WL166" s="75"/>
      <c r="WM166" s="75"/>
      <c r="WN166" s="75"/>
      <c r="WO166" s="75"/>
      <c r="WP166" s="75"/>
      <c r="WQ166" s="75"/>
      <c r="WR166" s="75"/>
      <c r="WS166" s="75"/>
      <c r="WT166" s="75"/>
      <c r="WU166" s="75"/>
      <c r="WV166" s="75"/>
      <c r="WW166" s="75"/>
      <c r="WX166" s="75"/>
      <c r="WY166" s="75"/>
      <c r="WZ166" s="75"/>
      <c r="XA166" s="75"/>
      <c r="XB166" s="75"/>
      <c r="XC166" s="75"/>
      <c r="XD166" s="75"/>
      <c r="XE166" s="75"/>
      <c r="XF166" s="75"/>
      <c r="XG166" s="75"/>
      <c r="XH166" s="75"/>
      <c r="XI166" s="75"/>
      <c r="XJ166" s="75"/>
      <c r="XK166" s="75"/>
      <c r="XL166" s="75"/>
      <c r="XM166" s="75"/>
      <c r="XN166" s="75"/>
      <c r="XO166" s="75"/>
      <c r="XP166" s="75"/>
      <c r="XQ166" s="75"/>
      <c r="XR166" s="75"/>
      <c r="XS166" s="75"/>
      <c r="XT166" s="75"/>
      <c r="XU166" s="75"/>
      <c r="XV166" s="75"/>
      <c r="XW166" s="75"/>
      <c r="XX166" s="75"/>
      <c r="XY166" s="75"/>
      <c r="XZ166" s="75"/>
      <c r="YA166" s="75"/>
      <c r="YB166" s="75"/>
      <c r="YC166" s="75"/>
      <c r="YD166" s="75"/>
      <c r="YE166" s="75"/>
      <c r="YF166" s="75"/>
      <c r="YG166" s="75"/>
      <c r="YH166" s="75"/>
      <c r="YI166" s="75"/>
      <c r="YJ166" s="75"/>
      <c r="YK166" s="75"/>
      <c r="YL166" s="75"/>
      <c r="YM166" s="75"/>
      <c r="YN166" s="75"/>
      <c r="YO166" s="75"/>
      <c r="YP166" s="75"/>
      <c r="YQ166" s="75"/>
      <c r="YR166" s="75"/>
      <c r="YS166" s="75"/>
      <c r="YT166" s="75"/>
      <c r="YU166" s="75"/>
      <c r="YV166" s="75"/>
      <c r="YW166" s="75"/>
      <c r="YX166" s="75"/>
      <c r="YY166" s="75"/>
      <c r="YZ166" s="75"/>
      <c r="ZA166" s="75"/>
      <c r="ZB166" s="75"/>
      <c r="ZC166" s="75"/>
      <c r="ZD166" s="75"/>
      <c r="ZE166" s="75"/>
      <c r="ZF166" s="75"/>
      <c r="ZG166" s="75"/>
      <c r="ZH166" s="75"/>
      <c r="ZI166" s="75"/>
      <c r="ZJ166" s="75"/>
      <c r="ZK166" s="75"/>
      <c r="ZL166" s="75"/>
      <c r="ZM166" s="75"/>
      <c r="ZN166" s="75"/>
      <c r="ZO166" s="75"/>
      <c r="ZP166" s="75"/>
      <c r="ZQ166" s="75"/>
      <c r="ZR166" s="75"/>
      <c r="ZS166" s="75"/>
      <c r="ZT166" s="75"/>
      <c r="ZU166" s="75"/>
      <c r="ZV166" s="75"/>
      <c r="ZW166" s="75"/>
      <c r="ZX166" s="75"/>
      <c r="ZY166" s="75"/>
      <c r="ZZ166" s="75"/>
      <c r="AAA166" s="75"/>
      <c r="AAB166" s="75"/>
      <c r="AAC166" s="75"/>
      <c r="AAD166" s="75"/>
      <c r="AAE166" s="75"/>
      <c r="AAF166" s="75"/>
      <c r="AAG166" s="75"/>
      <c r="AAH166" s="75"/>
      <c r="AAI166" s="75"/>
      <c r="AAJ166" s="75"/>
      <c r="AAK166" s="75"/>
      <c r="AAL166" s="75"/>
      <c r="AAM166" s="75"/>
      <c r="AAN166" s="75"/>
      <c r="AAO166" s="75"/>
      <c r="AAP166" s="75"/>
      <c r="AAQ166" s="75"/>
      <c r="AAR166" s="75"/>
      <c r="AAS166" s="75"/>
      <c r="AAT166" s="75"/>
      <c r="AAU166" s="75"/>
      <c r="AAV166" s="75"/>
      <c r="AAW166" s="75"/>
      <c r="AAX166" s="75"/>
      <c r="AAY166" s="75"/>
      <c r="AAZ166" s="75"/>
      <c r="ABA166" s="75"/>
      <c r="ABB166" s="75"/>
      <c r="ABC166" s="75"/>
      <c r="ABD166" s="75"/>
      <c r="ABE166" s="75"/>
      <c r="ABF166" s="75"/>
      <c r="ABG166" s="75"/>
      <c r="ABH166" s="75"/>
      <c r="ABI166" s="75"/>
      <c r="ABJ166" s="75"/>
      <c r="ABK166" s="75"/>
      <c r="ABL166" s="75"/>
      <c r="ABM166" s="75"/>
      <c r="ABN166" s="75"/>
      <c r="ABO166" s="75"/>
      <c r="ABP166" s="75"/>
      <c r="ABQ166" s="75"/>
      <c r="ABR166" s="75"/>
      <c r="ABS166" s="75"/>
      <c r="ABT166" s="75"/>
      <c r="ABU166" s="75"/>
      <c r="ABV166" s="75"/>
      <c r="ABW166" s="75"/>
      <c r="ABX166" s="75"/>
      <c r="ABY166" s="75"/>
      <c r="ABZ166" s="75"/>
      <c r="ACA166" s="75"/>
      <c r="ACB166" s="75"/>
      <c r="ACC166" s="75"/>
      <c r="ACD166" s="75"/>
      <c r="ACE166" s="75"/>
      <c r="ACF166" s="75"/>
      <c r="ACG166" s="75"/>
      <c r="ACH166" s="75"/>
      <c r="ACI166" s="75"/>
      <c r="ACJ166" s="75"/>
      <c r="ACK166" s="75"/>
      <c r="ACL166" s="75"/>
      <c r="ACM166" s="75"/>
      <c r="ACN166" s="75"/>
      <c r="ACO166" s="75"/>
      <c r="ACP166" s="75"/>
      <c r="ACQ166" s="75"/>
      <c r="ACR166" s="75"/>
      <c r="ACS166" s="75"/>
      <c r="ACT166" s="75"/>
      <c r="ACU166" s="75"/>
      <c r="ACV166" s="75"/>
      <c r="ACW166" s="75"/>
      <c r="ACX166" s="75"/>
      <c r="ACY166" s="75"/>
      <c r="ACZ166" s="75"/>
      <c r="ADA166" s="75"/>
      <c r="ADB166" s="75"/>
      <c r="ADC166" s="75"/>
      <c r="ADD166" s="75"/>
      <c r="ADE166" s="75"/>
      <c r="ADF166" s="75"/>
      <c r="ADG166" s="75"/>
      <c r="ADH166" s="75"/>
      <c r="ADI166" s="75"/>
      <c r="ADJ166" s="75"/>
      <c r="ADK166" s="75"/>
      <c r="ADL166" s="75"/>
      <c r="ADM166" s="75"/>
      <c r="ADN166" s="75"/>
      <c r="ADO166" s="75"/>
      <c r="ADP166" s="75"/>
      <c r="ADQ166" s="75"/>
      <c r="ADR166" s="75"/>
      <c r="ADS166" s="75"/>
      <c r="ADT166" s="75"/>
      <c r="ADU166" s="75"/>
      <c r="ADV166" s="75"/>
      <c r="ADW166" s="75"/>
      <c r="ADX166" s="75"/>
      <c r="ADY166" s="75"/>
      <c r="ADZ166" s="75"/>
      <c r="AEA166" s="75"/>
      <c r="AEB166" s="75"/>
      <c r="AEC166" s="75"/>
      <c r="AED166" s="75"/>
      <c r="AEE166" s="75"/>
      <c r="AEF166" s="75"/>
      <c r="AEG166" s="75"/>
      <c r="AEH166" s="75"/>
      <c r="AEI166" s="75"/>
      <c r="AEJ166" s="75"/>
      <c r="AEK166" s="75"/>
      <c r="AEL166" s="75"/>
      <c r="AEM166" s="75"/>
      <c r="AEN166" s="75"/>
      <c r="AEO166" s="75"/>
      <c r="AEP166" s="75"/>
      <c r="AEQ166" s="75"/>
      <c r="AER166" s="75"/>
      <c r="AES166" s="75"/>
      <c r="AET166" s="75"/>
      <c r="AEU166" s="75"/>
      <c r="AEV166" s="75"/>
      <c r="AEW166" s="75"/>
      <c r="AEX166" s="75"/>
      <c r="AEY166" s="75"/>
      <c r="AEZ166" s="75"/>
      <c r="AFA166" s="75"/>
      <c r="AFB166" s="75"/>
      <c r="AFC166" s="75"/>
      <c r="AFD166" s="75"/>
      <c r="AFE166" s="75"/>
      <c r="AFF166" s="75"/>
      <c r="AFG166" s="75"/>
      <c r="AFH166" s="75"/>
      <c r="AFI166" s="75"/>
      <c r="AFJ166" s="75"/>
      <c r="AFK166" s="75"/>
      <c r="AFL166" s="75"/>
      <c r="AFM166" s="75"/>
      <c r="AFN166" s="75"/>
      <c r="AFO166" s="75"/>
      <c r="AFP166" s="75"/>
      <c r="AFQ166" s="75"/>
      <c r="AFR166" s="75"/>
      <c r="AFS166" s="75"/>
      <c r="AFT166" s="75"/>
      <c r="AFU166" s="75"/>
      <c r="AFV166" s="75"/>
      <c r="AFW166" s="75"/>
      <c r="AFX166" s="75"/>
      <c r="AFY166" s="75"/>
      <c r="AFZ166" s="75"/>
      <c r="AGA166" s="75"/>
      <c r="AGB166" s="75"/>
      <c r="AGC166" s="75"/>
      <c r="AGD166" s="75"/>
      <c r="AGE166" s="75"/>
      <c r="AGF166" s="75"/>
      <c r="AGG166" s="75"/>
      <c r="AGH166" s="75"/>
      <c r="AGI166" s="75"/>
      <c r="AGJ166" s="75"/>
      <c r="AGK166" s="75"/>
      <c r="AGL166" s="75"/>
      <c r="AGM166" s="75"/>
      <c r="AGN166" s="75"/>
      <c r="AGO166" s="75"/>
      <c r="AGP166" s="75"/>
      <c r="AGQ166" s="75"/>
      <c r="AGR166" s="75"/>
      <c r="AGS166" s="75"/>
      <c r="AGT166" s="75"/>
      <c r="AGU166" s="75"/>
      <c r="AGV166" s="75"/>
      <c r="AGW166" s="75"/>
      <c r="AGX166" s="75"/>
      <c r="AGY166" s="75"/>
      <c r="AGZ166" s="75"/>
      <c r="AHA166" s="75"/>
      <c r="AHB166" s="75"/>
      <c r="AHC166" s="75"/>
      <c r="AHD166" s="75"/>
      <c r="AHE166" s="75"/>
      <c r="AHF166" s="75"/>
      <c r="AHG166" s="75"/>
      <c r="AHH166" s="75"/>
      <c r="AHI166" s="75"/>
      <c r="AHJ166" s="75"/>
      <c r="AHK166" s="75"/>
      <c r="AHL166" s="75"/>
      <c r="AHM166" s="75"/>
      <c r="AHN166" s="75"/>
      <c r="AHO166" s="75"/>
      <c r="AHP166" s="75"/>
      <c r="AHQ166" s="75"/>
      <c r="AHR166" s="75"/>
      <c r="AHS166" s="75"/>
      <c r="AHT166" s="75"/>
      <c r="AHU166" s="75"/>
      <c r="AHV166" s="75"/>
      <c r="AHW166" s="75"/>
      <c r="AHX166" s="75"/>
      <c r="AHY166" s="75"/>
      <c r="AHZ166" s="75"/>
      <c r="AIA166" s="75"/>
      <c r="AIB166" s="75"/>
      <c r="AIC166" s="75"/>
      <c r="AID166" s="75"/>
      <c r="AIE166" s="75"/>
      <c r="AIF166" s="75"/>
      <c r="AIG166" s="75"/>
      <c r="AIH166" s="75"/>
      <c r="AII166" s="75"/>
      <c r="AIJ166" s="75"/>
      <c r="AIK166" s="75"/>
      <c r="AIL166" s="75"/>
      <c r="AIM166" s="75"/>
      <c r="AIN166" s="75"/>
      <c r="AIO166" s="75"/>
      <c r="AIP166" s="75"/>
      <c r="AIQ166" s="75"/>
      <c r="AIR166" s="75"/>
      <c r="AIS166" s="75"/>
      <c r="AIT166" s="75"/>
      <c r="AIU166" s="75"/>
      <c r="AIV166" s="75"/>
      <c r="AIW166" s="75"/>
      <c r="AIX166" s="75"/>
      <c r="AIY166" s="75"/>
      <c r="AIZ166" s="75"/>
      <c r="AJA166" s="75"/>
      <c r="AJB166" s="75"/>
      <c r="AJC166" s="75"/>
      <c r="AJD166" s="75"/>
      <c r="AJE166" s="75"/>
      <c r="AJF166" s="75"/>
      <c r="AJG166" s="75"/>
      <c r="AJH166" s="75"/>
      <c r="AJI166" s="75"/>
      <c r="AJJ166" s="75"/>
      <c r="AJK166" s="75"/>
      <c r="AJL166" s="75"/>
      <c r="AJM166" s="75"/>
      <c r="AJN166" s="75"/>
      <c r="AJO166" s="75"/>
      <c r="AJP166" s="75"/>
      <c r="AJQ166" s="75"/>
      <c r="AJR166" s="75"/>
      <c r="AJS166" s="75"/>
      <c r="AJT166" s="75"/>
      <c r="AJU166" s="75"/>
      <c r="AJV166" s="75"/>
      <c r="AJW166" s="75"/>
      <c r="AJX166" s="75"/>
      <c r="AJY166" s="75"/>
      <c r="AJZ166" s="75"/>
      <c r="AKA166" s="75"/>
      <c r="AKB166" s="75"/>
      <c r="AKC166" s="75"/>
      <c r="AKD166" s="75"/>
      <c r="AKE166" s="75"/>
      <c r="AKF166" s="75"/>
      <c r="AKG166" s="75"/>
      <c r="AKH166" s="75"/>
      <c r="AKI166" s="75"/>
      <c r="AKJ166" s="75"/>
      <c r="AKK166" s="75"/>
      <c r="AKL166" s="75"/>
      <c r="AKM166" s="75"/>
      <c r="AKN166" s="75"/>
      <c r="AKO166" s="75"/>
      <c r="AKP166" s="75"/>
      <c r="AKQ166" s="75"/>
      <c r="AKR166" s="75"/>
      <c r="AKS166" s="75"/>
      <c r="AKT166" s="75"/>
      <c r="AKU166" s="75"/>
      <c r="AKV166" s="75"/>
      <c r="AKW166" s="75"/>
      <c r="AKX166" s="75"/>
      <c r="AKY166" s="75"/>
      <c r="AKZ166" s="75"/>
      <c r="ALA166" s="75"/>
      <c r="ALB166" s="75"/>
      <c r="ALC166" s="75"/>
      <c r="ALD166" s="75"/>
      <c r="ALE166" s="75"/>
      <c r="ALF166" s="75"/>
      <c r="ALG166" s="75"/>
      <c r="ALH166" s="75"/>
      <c r="ALI166" s="75"/>
      <c r="ALJ166" s="75"/>
      <c r="ALK166" s="75"/>
      <c r="ALL166" s="75"/>
      <c r="ALM166" s="75"/>
      <c r="ALN166" s="75"/>
      <c r="ALO166" s="75"/>
      <c r="ALP166" s="75"/>
      <c r="ALQ166" s="75"/>
      <c r="ALR166" s="75"/>
      <c r="ALS166" s="75"/>
      <c r="ALT166" s="75"/>
      <c r="ALU166" s="75"/>
      <c r="ALV166" s="75"/>
      <c r="ALW166" s="75"/>
      <c r="ALX166" s="75"/>
      <c r="ALY166" s="75"/>
      <c r="ALZ166" s="75"/>
      <c r="AMA166" s="75"/>
      <c r="AMB166" s="75"/>
      <c r="AMC166" s="75"/>
      <c r="AMD166" s="75"/>
      <c r="AME166" s="75"/>
      <c r="AMF166" s="75"/>
      <c r="AMG166" s="75"/>
      <c r="AMH166" s="75"/>
      <c r="AMI166" s="75"/>
      <c r="AMJ166" s="75"/>
      <c r="AMK166" s="75"/>
      <c r="AML166" s="75"/>
      <c r="AMM166" s="75"/>
      <c r="AMN166" s="75"/>
      <c r="AMO166" s="75"/>
      <c r="AMP166" s="75"/>
      <c r="AMQ166" s="75"/>
    </row>
    <row r="167" spans="1:1031" ht="13.5" customHeight="1" x14ac:dyDescent="0.2">
      <c r="B167" s="59">
        <v>169</v>
      </c>
      <c r="C167" s="69" t="s">
        <v>93</v>
      </c>
      <c r="D167" s="14">
        <v>24726</v>
      </c>
      <c r="E167" s="14">
        <v>0</v>
      </c>
      <c r="F167" s="13">
        <f t="shared" si="177"/>
        <v>736378</v>
      </c>
      <c r="G167" s="13">
        <v>208453</v>
      </c>
      <c r="H167" s="13">
        <v>527925</v>
      </c>
      <c r="I167" s="14">
        <v>761104</v>
      </c>
      <c r="J167" s="13">
        <v>761104</v>
      </c>
      <c r="K167" s="13">
        <v>0</v>
      </c>
      <c r="L167" s="14">
        <v>41961.17</v>
      </c>
      <c r="M167" s="14">
        <v>197212.77</v>
      </c>
      <c r="N167" s="14">
        <f>J167-M167</f>
        <v>563891.23</v>
      </c>
      <c r="O167" s="14">
        <f t="shared" si="180"/>
        <v>563891.23</v>
      </c>
      <c r="P167" s="14">
        <f>+I167-J167</f>
        <v>0</v>
      </c>
      <c r="Q167" s="13">
        <v>41407.86</v>
      </c>
      <c r="R167" s="16">
        <v>155804.91</v>
      </c>
      <c r="S167" s="17">
        <f t="shared" si="92"/>
        <v>25.911408953309927</v>
      </c>
      <c r="T167" s="17">
        <f t="shared" si="93"/>
        <v>25.911408953309927</v>
      </c>
    </row>
    <row r="168" spans="1:1031" ht="13.5" customHeight="1" x14ac:dyDescent="0.2">
      <c r="B168" s="57">
        <v>170</v>
      </c>
      <c r="C168" s="70" t="s">
        <v>94</v>
      </c>
      <c r="D168" s="22">
        <f t="shared" ref="D168:E168" si="182">+D169</f>
        <v>0</v>
      </c>
      <c r="E168" s="22">
        <f t="shared" si="182"/>
        <v>0</v>
      </c>
      <c r="F168" s="22">
        <f t="shared" ref="F168:R168" si="183">+F169</f>
        <v>595489</v>
      </c>
      <c r="G168" s="22">
        <f t="shared" si="183"/>
        <v>-21331</v>
      </c>
      <c r="H168" s="22">
        <f t="shared" si="183"/>
        <v>616820</v>
      </c>
      <c r="I168" s="22">
        <f t="shared" si="183"/>
        <v>595489</v>
      </c>
      <c r="J168" s="22">
        <f t="shared" si="183"/>
        <v>595489</v>
      </c>
      <c r="K168" s="22">
        <f t="shared" si="183"/>
        <v>0</v>
      </c>
      <c r="L168" s="22">
        <f t="shared" si="183"/>
        <v>0</v>
      </c>
      <c r="M168" s="22">
        <f t="shared" si="183"/>
        <v>0</v>
      </c>
      <c r="N168" s="22">
        <f t="shared" si="183"/>
        <v>595489</v>
      </c>
      <c r="O168" s="22">
        <f t="shared" si="183"/>
        <v>595489</v>
      </c>
      <c r="P168" s="22">
        <f t="shared" si="183"/>
        <v>0</v>
      </c>
      <c r="Q168" s="22">
        <f t="shared" si="183"/>
        <v>0</v>
      </c>
      <c r="R168" s="22">
        <f t="shared" si="183"/>
        <v>0</v>
      </c>
      <c r="S168" s="4">
        <f t="shared" ref="S168:S169" si="184">+M168/J168*100</f>
        <v>0</v>
      </c>
      <c r="T168" s="4">
        <f t="shared" ref="T168:T169" si="185">+M168/I168*100</f>
        <v>0</v>
      </c>
    </row>
    <row r="169" spans="1:1031" ht="13.5" customHeight="1" x14ac:dyDescent="0.2">
      <c r="B169" s="61">
        <v>171</v>
      </c>
      <c r="C169" s="71" t="s">
        <v>95</v>
      </c>
      <c r="D169" s="14">
        <v>0</v>
      </c>
      <c r="E169" s="14">
        <v>0</v>
      </c>
      <c r="F169" s="13">
        <f t="shared" si="177"/>
        <v>595489</v>
      </c>
      <c r="G169" s="13">
        <v>-21331</v>
      </c>
      <c r="H169" s="13">
        <v>616820</v>
      </c>
      <c r="I169" s="14">
        <v>595489</v>
      </c>
      <c r="J169" s="13">
        <v>595489</v>
      </c>
      <c r="K169" s="13">
        <v>0</v>
      </c>
      <c r="L169" s="14">
        <v>0</v>
      </c>
      <c r="M169" s="14">
        <v>0</v>
      </c>
      <c r="N169" s="14">
        <f>J169-M169</f>
        <v>595489</v>
      </c>
      <c r="O169" s="14">
        <f t="shared" si="180"/>
        <v>595489</v>
      </c>
      <c r="P169" s="14">
        <f>+I169-J169</f>
        <v>0</v>
      </c>
      <c r="Q169" s="13">
        <v>0</v>
      </c>
      <c r="R169" s="13">
        <v>0</v>
      </c>
      <c r="S169" s="17">
        <f t="shared" si="184"/>
        <v>0</v>
      </c>
      <c r="T169" s="17">
        <f t="shared" si="185"/>
        <v>0</v>
      </c>
    </row>
    <row r="170" spans="1:1031" ht="12" customHeight="1" x14ac:dyDescent="0.2">
      <c r="B170" s="57">
        <v>2</v>
      </c>
      <c r="C170" s="72" t="s">
        <v>104</v>
      </c>
      <c r="D170" s="3">
        <f>+D173+D176+D184+D187</f>
        <v>30000</v>
      </c>
      <c r="E170" s="3">
        <f t="shared" ref="E170" si="186">+E173+E176+E184+E187</f>
        <v>0</v>
      </c>
      <c r="F170" s="3">
        <f>+F171+F173+F176+F184+F187+F189</f>
        <v>384806</v>
      </c>
      <c r="G170" s="3">
        <f>+G173+G176+G184+G187+G189</f>
        <v>5806</v>
      </c>
      <c r="H170" s="3">
        <f>+H171+H173+H176+H184+H187+H189</f>
        <v>379000</v>
      </c>
      <c r="I170" s="3">
        <f>+I171+I173+I176+I184+I187+I189</f>
        <v>414806</v>
      </c>
      <c r="J170" s="3">
        <f>+J171+J173+J176+J184+J187+J189</f>
        <v>414806</v>
      </c>
      <c r="K170" s="3">
        <f t="shared" ref="K170" si="187">+K173+K176+K184+K187+K189</f>
        <v>0</v>
      </c>
      <c r="L170" s="3">
        <f>+L171+L173+L176+L184+L187+L189</f>
        <v>66667.98</v>
      </c>
      <c r="M170" s="3">
        <f>+M171+M173+M176+M184+M187+M189</f>
        <v>153722.89000000001</v>
      </c>
      <c r="N170" s="3">
        <f t="shared" ref="N170:P170" si="188">+N171+N173+N176+N184+N187+N189</f>
        <v>261083.11000000004</v>
      </c>
      <c r="O170" s="3">
        <f t="shared" si="188"/>
        <v>261083.11000000004</v>
      </c>
      <c r="P170" s="3">
        <f t="shared" si="188"/>
        <v>0</v>
      </c>
      <c r="Q170" s="3">
        <f>+Q171+Q173+Q176+Q184+Q187+Q189</f>
        <v>67199.86</v>
      </c>
      <c r="R170" s="3">
        <f>+R171+R173+R176+R184+R187+R189</f>
        <v>86523.03</v>
      </c>
      <c r="S170" s="4">
        <f t="shared" si="92"/>
        <v>37.058984199842818</v>
      </c>
      <c r="T170" s="4">
        <f t="shared" si="93"/>
        <v>37.058984199842818</v>
      </c>
    </row>
    <row r="171" spans="1:1031" ht="12" customHeight="1" x14ac:dyDescent="0.2">
      <c r="B171" s="57">
        <v>200</v>
      </c>
      <c r="C171" s="72" t="s">
        <v>105</v>
      </c>
      <c r="D171" s="3">
        <f>+D172</f>
        <v>0</v>
      </c>
      <c r="E171" s="3">
        <f t="shared" ref="E171:R171" si="189">+E172</f>
        <v>0</v>
      </c>
      <c r="F171" s="3">
        <f t="shared" si="189"/>
        <v>45000</v>
      </c>
      <c r="G171" s="3">
        <f t="shared" si="189"/>
        <v>0</v>
      </c>
      <c r="H171" s="3">
        <f t="shared" si="189"/>
        <v>45000</v>
      </c>
      <c r="I171" s="3">
        <f t="shared" si="189"/>
        <v>45000</v>
      </c>
      <c r="J171" s="3">
        <f t="shared" si="189"/>
        <v>45000</v>
      </c>
      <c r="K171" s="3">
        <f t="shared" si="189"/>
        <v>0</v>
      </c>
      <c r="L171" s="3">
        <f t="shared" si="189"/>
        <v>874</v>
      </c>
      <c r="M171" s="3">
        <f t="shared" si="189"/>
        <v>3220</v>
      </c>
      <c r="N171" s="3">
        <f t="shared" si="189"/>
        <v>41780</v>
      </c>
      <c r="O171" s="3">
        <f t="shared" si="189"/>
        <v>41780</v>
      </c>
      <c r="P171" s="3">
        <f t="shared" si="189"/>
        <v>0</v>
      </c>
      <c r="Q171" s="3">
        <f t="shared" si="189"/>
        <v>3084</v>
      </c>
      <c r="R171" s="3">
        <f t="shared" si="189"/>
        <v>136</v>
      </c>
      <c r="S171" s="4">
        <f t="shared" si="92"/>
        <v>7.155555555555555</v>
      </c>
      <c r="T171" s="4">
        <f t="shared" si="93"/>
        <v>7.155555555555555</v>
      </c>
    </row>
    <row r="172" spans="1:1031" ht="12" customHeight="1" x14ac:dyDescent="0.2">
      <c r="B172" s="61">
        <v>201</v>
      </c>
      <c r="C172" s="73" t="s">
        <v>180</v>
      </c>
      <c r="D172" s="14">
        <v>0</v>
      </c>
      <c r="E172" s="14">
        <v>0</v>
      </c>
      <c r="F172" s="13">
        <f t="shared" ref="F172:F189" si="190">+G172+H172</f>
        <v>45000</v>
      </c>
      <c r="G172" s="14">
        <v>0</v>
      </c>
      <c r="H172" s="14">
        <v>45000</v>
      </c>
      <c r="I172" s="14">
        <v>45000</v>
      </c>
      <c r="J172" s="14">
        <v>45000</v>
      </c>
      <c r="K172" s="14">
        <v>0</v>
      </c>
      <c r="L172" s="14">
        <v>874</v>
      </c>
      <c r="M172" s="14">
        <v>3220</v>
      </c>
      <c r="N172" s="14">
        <f>J172-M172</f>
        <v>41780</v>
      </c>
      <c r="O172" s="14">
        <f t="shared" ref="O172" si="191">+N172+P172</f>
        <v>41780</v>
      </c>
      <c r="P172" s="3">
        <f>+I172-J172</f>
        <v>0</v>
      </c>
      <c r="Q172" s="14">
        <v>3084</v>
      </c>
      <c r="R172" s="14">
        <v>136</v>
      </c>
      <c r="S172" s="17">
        <f t="shared" si="92"/>
        <v>7.155555555555555</v>
      </c>
      <c r="T172" s="17">
        <f t="shared" si="93"/>
        <v>7.155555555555555</v>
      </c>
    </row>
    <row r="173" spans="1:1031" ht="13.5" customHeight="1" x14ac:dyDescent="0.2">
      <c r="B173" s="33">
        <v>240</v>
      </c>
      <c r="C173" s="31" t="s">
        <v>123</v>
      </c>
      <c r="D173" s="3">
        <f t="shared" ref="D173:G173" si="192">SUM(D174:D175)</f>
        <v>0</v>
      </c>
      <c r="E173" s="3">
        <f t="shared" si="192"/>
        <v>0</v>
      </c>
      <c r="F173" s="3">
        <f>SUM(F174:F175)</f>
        <v>24406</v>
      </c>
      <c r="G173" s="3">
        <f t="shared" si="192"/>
        <v>14406</v>
      </c>
      <c r="H173" s="3">
        <f>SUM(H174:H175)</f>
        <v>10000</v>
      </c>
      <c r="I173" s="3">
        <f t="shared" ref="I173:Q173" si="193">SUM(I174:I175)</f>
        <v>24406</v>
      </c>
      <c r="J173" s="3">
        <f t="shared" si="193"/>
        <v>24406</v>
      </c>
      <c r="K173" s="3">
        <f t="shared" si="193"/>
        <v>0</v>
      </c>
      <c r="L173" s="3">
        <f t="shared" si="193"/>
        <v>2819.72</v>
      </c>
      <c r="M173" s="3">
        <f t="shared" si="193"/>
        <v>10948.2</v>
      </c>
      <c r="N173" s="3">
        <f t="shared" si="193"/>
        <v>13457.8</v>
      </c>
      <c r="O173" s="3">
        <f t="shared" si="193"/>
        <v>13457.8</v>
      </c>
      <c r="P173" s="3">
        <f t="shared" si="193"/>
        <v>0</v>
      </c>
      <c r="Q173" s="3">
        <f t="shared" si="193"/>
        <v>6527.76</v>
      </c>
      <c r="R173" s="3">
        <f>SUM(R174:R175)</f>
        <v>4420.4400000000005</v>
      </c>
      <c r="S173" s="4">
        <f t="shared" si="92"/>
        <v>44.858641317708766</v>
      </c>
      <c r="T173" s="4">
        <f t="shared" si="93"/>
        <v>44.858641317708766</v>
      </c>
    </row>
    <row r="174" spans="1:1031" ht="13.5" customHeight="1" x14ac:dyDescent="0.2">
      <c r="B174" s="42">
        <v>243</v>
      </c>
      <c r="C174" s="12" t="s">
        <v>126</v>
      </c>
      <c r="D174" s="3">
        <v>0</v>
      </c>
      <c r="E174" s="3">
        <v>0</v>
      </c>
      <c r="F174" s="13">
        <f t="shared" si="190"/>
        <v>16493</v>
      </c>
      <c r="G174" s="14">
        <v>6493</v>
      </c>
      <c r="H174" s="14">
        <v>10000</v>
      </c>
      <c r="I174" s="14">
        <v>16493</v>
      </c>
      <c r="J174" s="14">
        <v>16493</v>
      </c>
      <c r="K174" s="14">
        <v>0</v>
      </c>
      <c r="L174" s="14">
        <f>2381.45+198.59</f>
        <v>2580.04</v>
      </c>
      <c r="M174" s="14">
        <v>5615.6</v>
      </c>
      <c r="N174" s="14">
        <f>J174-M174</f>
        <v>10877.4</v>
      </c>
      <c r="O174" s="14">
        <f t="shared" ref="O174" si="194">+N174+P174</f>
        <v>10877.4</v>
      </c>
      <c r="P174" s="14">
        <f>+I174-J174</f>
        <v>0</v>
      </c>
      <c r="Q174" s="14">
        <v>1464.8</v>
      </c>
      <c r="R174" s="17">
        <v>4150.8</v>
      </c>
      <c r="S174" s="17">
        <f t="shared" si="92"/>
        <v>34.048384162978238</v>
      </c>
      <c r="T174" s="17">
        <f t="shared" si="93"/>
        <v>34.048384162978238</v>
      </c>
    </row>
    <row r="175" spans="1:1031" ht="13.5" customHeight="1" x14ac:dyDescent="0.2">
      <c r="B175" s="42">
        <v>249</v>
      </c>
      <c r="C175" s="12" t="s">
        <v>128</v>
      </c>
      <c r="D175" s="14">
        <v>0</v>
      </c>
      <c r="E175" s="14">
        <v>0</v>
      </c>
      <c r="F175" s="13">
        <f t="shared" si="190"/>
        <v>7913</v>
      </c>
      <c r="G175" s="13">
        <v>7913</v>
      </c>
      <c r="H175" s="13">
        <v>0</v>
      </c>
      <c r="I175" s="14">
        <v>7913</v>
      </c>
      <c r="J175" s="13">
        <v>7913</v>
      </c>
      <c r="K175" s="13">
        <v>0</v>
      </c>
      <c r="L175" s="14">
        <v>239.68</v>
      </c>
      <c r="M175" s="14">
        <v>5332.6</v>
      </c>
      <c r="N175" s="14">
        <f>J175-M175</f>
        <v>2580.3999999999996</v>
      </c>
      <c r="O175" s="14">
        <f>+N175+P175</f>
        <v>2580.3999999999996</v>
      </c>
      <c r="P175" s="14">
        <f>+I175-J175</f>
        <v>0</v>
      </c>
      <c r="Q175" s="13">
        <v>5062.96</v>
      </c>
      <c r="R175" s="14">
        <v>269.64</v>
      </c>
      <c r="S175" s="17">
        <f t="shared" si="92"/>
        <v>67.390370276759768</v>
      </c>
      <c r="T175" s="17">
        <f t="shared" si="93"/>
        <v>67.390370276759768</v>
      </c>
    </row>
    <row r="176" spans="1:1031" ht="13.5" customHeight="1" x14ac:dyDescent="0.2">
      <c r="B176" s="41">
        <v>250</v>
      </c>
      <c r="C176" s="10" t="s">
        <v>129</v>
      </c>
      <c r="D176" s="3">
        <f>SUM(D177:D183)</f>
        <v>30000</v>
      </c>
      <c r="E176" s="3">
        <f t="shared" ref="E176" si="195">SUM(E178:E183)</f>
        <v>0</v>
      </c>
      <c r="F176" s="3">
        <f t="shared" ref="F176:K176" si="196">SUM(F177:F183)</f>
        <v>281850</v>
      </c>
      <c r="G176" s="3">
        <f t="shared" si="196"/>
        <v>-27150</v>
      </c>
      <c r="H176" s="3">
        <f t="shared" si="196"/>
        <v>309000</v>
      </c>
      <c r="I176" s="3">
        <f t="shared" si="196"/>
        <v>311850</v>
      </c>
      <c r="J176" s="3">
        <f t="shared" si="196"/>
        <v>311850</v>
      </c>
      <c r="K176" s="3">
        <f t="shared" si="196"/>
        <v>0</v>
      </c>
      <c r="L176" s="3">
        <f t="shared" ref="L176:P176" si="197">SUM(L177:L183)</f>
        <v>56541.149999999994</v>
      </c>
      <c r="M176" s="3">
        <f t="shared" si="197"/>
        <v>120667.82</v>
      </c>
      <c r="N176" s="3">
        <f t="shared" si="197"/>
        <v>191182.18000000002</v>
      </c>
      <c r="O176" s="3">
        <f t="shared" si="197"/>
        <v>191182.18000000002</v>
      </c>
      <c r="P176" s="3">
        <f t="shared" si="197"/>
        <v>0</v>
      </c>
      <c r="Q176" s="3">
        <f>SUM(Q177:Q183)</f>
        <v>47573.08</v>
      </c>
      <c r="R176" s="3">
        <f>SUM(R177:R183)</f>
        <v>73094.739999999991</v>
      </c>
      <c r="S176" s="4">
        <f t="shared" si="92"/>
        <v>38.694186307519644</v>
      </c>
      <c r="T176" s="4">
        <f t="shared" si="93"/>
        <v>38.694186307519644</v>
      </c>
    </row>
    <row r="177" spans="1:1031" ht="13.5" customHeight="1" x14ac:dyDescent="0.2">
      <c r="B177" s="42">
        <v>252</v>
      </c>
      <c r="C177" s="12" t="s">
        <v>130</v>
      </c>
      <c r="D177" s="85">
        <v>5000</v>
      </c>
      <c r="E177" s="14">
        <v>0</v>
      </c>
      <c r="F177" s="13">
        <f t="shared" si="190"/>
        <v>90</v>
      </c>
      <c r="G177" s="14">
        <v>90</v>
      </c>
      <c r="H177" s="14">
        <v>0</v>
      </c>
      <c r="I177" s="85">
        <v>5090</v>
      </c>
      <c r="J177" s="85">
        <v>5090</v>
      </c>
      <c r="K177" s="14">
        <v>0</v>
      </c>
      <c r="L177" s="14">
        <v>51.87</v>
      </c>
      <c r="M177" s="14">
        <v>212.16</v>
      </c>
      <c r="N177" s="14">
        <f>J177-M177</f>
        <v>4877.84</v>
      </c>
      <c r="O177" s="14">
        <f>+N177+P177</f>
        <v>4877.84</v>
      </c>
      <c r="P177" s="14">
        <f t="shared" ref="P177:P185" si="198">+I177-J177</f>
        <v>0</v>
      </c>
      <c r="Q177" s="14">
        <v>139.96</v>
      </c>
      <c r="R177" s="14">
        <v>72.2</v>
      </c>
      <c r="S177" s="17">
        <f t="shared" si="92"/>
        <v>4.1681728880157172</v>
      </c>
      <c r="T177" s="17">
        <f t="shared" ref="T177:T191" si="199">+M177/I177*100</f>
        <v>4.1681728880157172</v>
      </c>
    </row>
    <row r="178" spans="1:1031" ht="13.5" customHeight="1" x14ac:dyDescent="0.2">
      <c r="B178" s="61">
        <v>253</v>
      </c>
      <c r="C178" s="71" t="s">
        <v>131</v>
      </c>
      <c r="D178" s="85">
        <v>5000</v>
      </c>
      <c r="E178" s="14">
        <v>0</v>
      </c>
      <c r="F178" s="13">
        <f t="shared" si="190"/>
        <v>28230</v>
      </c>
      <c r="G178" s="13">
        <v>10230</v>
      </c>
      <c r="H178" s="13">
        <v>18000</v>
      </c>
      <c r="I178" s="85">
        <v>33230</v>
      </c>
      <c r="J178" s="85">
        <v>33230</v>
      </c>
      <c r="K178" s="13">
        <v>0</v>
      </c>
      <c r="L178" s="14">
        <v>714.87</v>
      </c>
      <c r="M178" s="14">
        <v>10486.65</v>
      </c>
      <c r="N178" s="14">
        <f t="shared" ref="N178:N183" si="200">J178-M178</f>
        <v>22743.35</v>
      </c>
      <c r="O178" s="14">
        <f t="shared" ref="O178:O183" si="201">+N178+P178</f>
        <v>22743.35</v>
      </c>
      <c r="P178" s="14">
        <f t="shared" si="198"/>
        <v>0</v>
      </c>
      <c r="Q178" s="13">
        <v>9791.02</v>
      </c>
      <c r="R178" s="14">
        <v>695.63</v>
      </c>
      <c r="S178" s="17">
        <f t="shared" ref="S178:S191" si="202">+M178/J178*100</f>
        <v>31.557779115257294</v>
      </c>
      <c r="T178" s="17">
        <f t="shared" si="199"/>
        <v>31.557779115257294</v>
      </c>
    </row>
    <row r="179" spans="1:1031" ht="13.5" customHeight="1" x14ac:dyDescent="0.2">
      <c r="B179" s="61">
        <v>254</v>
      </c>
      <c r="C179" s="71" t="s">
        <v>132</v>
      </c>
      <c r="D179" s="85">
        <v>5000</v>
      </c>
      <c r="E179" s="14">
        <v>0</v>
      </c>
      <c r="F179" s="13">
        <f t="shared" si="190"/>
        <v>24099</v>
      </c>
      <c r="G179" s="13">
        <v>14099</v>
      </c>
      <c r="H179" s="13">
        <v>10000</v>
      </c>
      <c r="I179" s="85">
        <v>29099</v>
      </c>
      <c r="J179" s="85">
        <v>29099</v>
      </c>
      <c r="K179" s="13">
        <v>0</v>
      </c>
      <c r="L179" s="14">
        <v>13710.96</v>
      </c>
      <c r="M179" s="14">
        <v>13714.7</v>
      </c>
      <c r="N179" s="14">
        <f t="shared" si="200"/>
        <v>15384.3</v>
      </c>
      <c r="O179" s="14">
        <f>+N179+P179</f>
        <v>15384.3</v>
      </c>
      <c r="P179" s="14">
        <f t="shared" si="198"/>
        <v>0</v>
      </c>
      <c r="Q179" s="13">
        <v>3.74</v>
      </c>
      <c r="R179" s="14">
        <v>13710.96</v>
      </c>
      <c r="S179" s="17">
        <f t="shared" si="202"/>
        <v>47.131172892539261</v>
      </c>
      <c r="T179" s="17">
        <f t="shared" si="199"/>
        <v>47.131172892539261</v>
      </c>
    </row>
    <row r="180" spans="1:1031" ht="13.5" customHeight="1" x14ac:dyDescent="0.2">
      <c r="B180" s="61">
        <v>255</v>
      </c>
      <c r="C180" s="71" t="s">
        <v>133</v>
      </c>
      <c r="D180" s="85">
        <v>5000</v>
      </c>
      <c r="E180" s="14">
        <v>0</v>
      </c>
      <c r="F180" s="13">
        <f t="shared" si="190"/>
        <v>82749</v>
      </c>
      <c r="G180" s="13">
        <v>749</v>
      </c>
      <c r="H180" s="13">
        <v>82000</v>
      </c>
      <c r="I180" s="85">
        <v>87749</v>
      </c>
      <c r="J180" s="85">
        <v>87749</v>
      </c>
      <c r="K180" s="13">
        <v>0</v>
      </c>
      <c r="L180" s="14">
        <v>28735.79</v>
      </c>
      <c r="M180" s="14">
        <v>31739.65</v>
      </c>
      <c r="N180" s="14">
        <f t="shared" si="200"/>
        <v>56009.35</v>
      </c>
      <c r="O180" s="14">
        <f>+N180+P180</f>
        <v>56009.35</v>
      </c>
      <c r="P180" s="14">
        <f t="shared" si="198"/>
        <v>0</v>
      </c>
      <c r="Q180" s="13">
        <v>3003.86</v>
      </c>
      <c r="R180" s="14">
        <v>28735.79</v>
      </c>
      <c r="S180" s="17">
        <f t="shared" si="202"/>
        <v>36.170953515139779</v>
      </c>
      <c r="T180" s="17">
        <f t="shared" si="199"/>
        <v>36.170953515139779</v>
      </c>
    </row>
    <row r="181" spans="1:1031" ht="13.5" customHeight="1" x14ac:dyDescent="0.2">
      <c r="B181" s="61">
        <v>256</v>
      </c>
      <c r="C181" s="71" t="s">
        <v>134</v>
      </c>
      <c r="D181" s="85">
        <v>5000</v>
      </c>
      <c r="E181" s="14">
        <v>0</v>
      </c>
      <c r="F181" s="13">
        <f t="shared" si="190"/>
        <v>25704</v>
      </c>
      <c r="G181" s="13">
        <v>1704</v>
      </c>
      <c r="H181" s="13">
        <v>24000</v>
      </c>
      <c r="I181" s="85">
        <v>30704</v>
      </c>
      <c r="J181" s="85">
        <v>30704</v>
      </c>
      <c r="K181" s="13">
        <v>0</v>
      </c>
      <c r="L181" s="14">
        <v>5262.31</v>
      </c>
      <c r="M181" s="14">
        <v>12510.24</v>
      </c>
      <c r="N181" s="14">
        <f t="shared" si="200"/>
        <v>18193.760000000002</v>
      </c>
      <c r="O181" s="14">
        <f t="shared" si="201"/>
        <v>18193.760000000002</v>
      </c>
      <c r="P181" s="14">
        <f t="shared" si="198"/>
        <v>0</v>
      </c>
      <c r="Q181" s="13">
        <v>5639.5</v>
      </c>
      <c r="R181" s="14">
        <v>6870.74</v>
      </c>
      <c r="S181" s="17">
        <f t="shared" si="202"/>
        <v>40.744658676393954</v>
      </c>
      <c r="T181" s="17">
        <f t="shared" si="199"/>
        <v>40.744658676393954</v>
      </c>
    </row>
    <row r="182" spans="1:1031" ht="13.5" customHeight="1" x14ac:dyDescent="0.2">
      <c r="B182" s="61">
        <v>257</v>
      </c>
      <c r="C182" s="71" t="s">
        <v>135</v>
      </c>
      <c r="D182" s="87">
        <v>5000</v>
      </c>
      <c r="E182" s="14">
        <v>0</v>
      </c>
      <c r="F182" s="13">
        <f t="shared" si="190"/>
        <v>4000</v>
      </c>
      <c r="G182" s="13">
        <v>-1000</v>
      </c>
      <c r="H182" s="13">
        <v>5000</v>
      </c>
      <c r="I182" s="85">
        <v>9000</v>
      </c>
      <c r="J182" s="85">
        <v>9000</v>
      </c>
      <c r="K182" s="13">
        <v>0</v>
      </c>
      <c r="L182" s="14">
        <v>26.32</v>
      </c>
      <c r="M182" s="14">
        <v>55.21</v>
      </c>
      <c r="N182" s="14">
        <f t="shared" si="200"/>
        <v>8944.7900000000009</v>
      </c>
      <c r="O182" s="14">
        <f t="shared" si="201"/>
        <v>8944.7900000000009</v>
      </c>
      <c r="P182" s="14">
        <f t="shared" si="198"/>
        <v>0</v>
      </c>
      <c r="Q182" s="13">
        <v>28.89</v>
      </c>
      <c r="R182" s="14">
        <v>26.32</v>
      </c>
      <c r="S182" s="17">
        <f t="shared" si="202"/>
        <v>0.61344444444444446</v>
      </c>
      <c r="T182" s="17">
        <f t="shared" si="199"/>
        <v>0.61344444444444446</v>
      </c>
    </row>
    <row r="183" spans="1:1031" ht="13.5" customHeight="1" x14ac:dyDescent="0.2">
      <c r="B183" s="61">
        <v>259</v>
      </c>
      <c r="C183" s="69" t="s">
        <v>136</v>
      </c>
      <c r="D183" s="14">
        <v>0</v>
      </c>
      <c r="E183" s="14">
        <v>0</v>
      </c>
      <c r="F183" s="13">
        <f t="shared" si="190"/>
        <v>116978</v>
      </c>
      <c r="G183" s="13">
        <v>-53022</v>
      </c>
      <c r="H183" s="13">
        <v>170000</v>
      </c>
      <c r="I183" s="85">
        <v>116978</v>
      </c>
      <c r="J183" s="85">
        <v>116978</v>
      </c>
      <c r="K183" s="13">
        <v>0</v>
      </c>
      <c r="L183" s="14">
        <v>8039.03</v>
      </c>
      <c r="M183" s="14">
        <v>51949.21</v>
      </c>
      <c r="N183" s="14">
        <f t="shared" si="200"/>
        <v>65028.79</v>
      </c>
      <c r="O183" s="14">
        <f t="shared" si="201"/>
        <v>65028.79</v>
      </c>
      <c r="P183" s="14">
        <f t="shared" si="198"/>
        <v>0</v>
      </c>
      <c r="Q183" s="13">
        <v>28966.11</v>
      </c>
      <c r="R183" s="14">
        <v>22983.1</v>
      </c>
      <c r="S183" s="17">
        <f t="shared" si="202"/>
        <v>44.409384670621826</v>
      </c>
      <c r="T183" s="17">
        <f t="shared" si="199"/>
        <v>44.409384670621826</v>
      </c>
    </row>
    <row r="184" spans="1:1031" ht="13.5" customHeight="1" x14ac:dyDescent="0.2">
      <c r="B184" s="41">
        <v>260</v>
      </c>
      <c r="C184" s="10" t="s">
        <v>137</v>
      </c>
      <c r="D184" s="3">
        <f t="shared" ref="D184:G184" si="203">+D185+D186</f>
        <v>0</v>
      </c>
      <c r="E184" s="3">
        <f t="shared" si="203"/>
        <v>0</v>
      </c>
      <c r="F184" s="3">
        <f>+F185+F186</f>
        <v>16252</v>
      </c>
      <c r="G184" s="3">
        <f t="shared" si="203"/>
        <v>1252</v>
      </c>
      <c r="H184" s="3">
        <f>+H185+H186</f>
        <v>15000</v>
      </c>
      <c r="I184" s="3">
        <f t="shared" ref="I184:R184" si="204">+I185+I186</f>
        <v>16252</v>
      </c>
      <c r="J184" s="3">
        <f t="shared" si="204"/>
        <v>16252</v>
      </c>
      <c r="K184" s="3">
        <f t="shared" si="204"/>
        <v>0</v>
      </c>
      <c r="L184" s="3">
        <f t="shared" si="204"/>
        <v>1469.97</v>
      </c>
      <c r="M184" s="3">
        <f t="shared" si="204"/>
        <v>2592.11</v>
      </c>
      <c r="N184" s="3">
        <f t="shared" si="204"/>
        <v>13659.89</v>
      </c>
      <c r="O184" s="3">
        <f t="shared" si="204"/>
        <v>13659.89</v>
      </c>
      <c r="P184" s="3">
        <f t="shared" si="204"/>
        <v>0</v>
      </c>
      <c r="Q184" s="3">
        <f>+Q185+Q186</f>
        <v>1120</v>
      </c>
      <c r="R184" s="3">
        <f t="shared" si="204"/>
        <v>1472.11</v>
      </c>
      <c r="S184" s="4">
        <f t="shared" si="202"/>
        <v>15.94948314053655</v>
      </c>
      <c r="T184" s="4">
        <f t="shared" si="199"/>
        <v>15.94948314053655</v>
      </c>
    </row>
    <row r="185" spans="1:1031" ht="13.5" customHeight="1" x14ac:dyDescent="0.2">
      <c r="B185" s="42">
        <v>262</v>
      </c>
      <c r="C185" s="12" t="s">
        <v>139</v>
      </c>
      <c r="D185" s="14">
        <v>0</v>
      </c>
      <c r="E185" s="14">
        <v>0</v>
      </c>
      <c r="F185" s="13">
        <f t="shared" si="190"/>
        <v>16031</v>
      </c>
      <c r="G185" s="14">
        <v>1031</v>
      </c>
      <c r="H185" s="14">
        <v>15000</v>
      </c>
      <c r="I185" s="14">
        <v>16031</v>
      </c>
      <c r="J185" s="14">
        <v>16031</v>
      </c>
      <c r="K185" s="3">
        <v>0</v>
      </c>
      <c r="L185" s="14">
        <v>1469.97</v>
      </c>
      <c r="M185" s="14">
        <v>2413.5700000000002</v>
      </c>
      <c r="N185" s="14">
        <f>J185-M185</f>
        <v>13617.43</v>
      </c>
      <c r="O185" s="14">
        <f t="shared" ref="O185:O186" si="205">+N185+P185</f>
        <v>13617.43</v>
      </c>
      <c r="P185" s="14">
        <f t="shared" si="198"/>
        <v>0</v>
      </c>
      <c r="Q185" s="13">
        <v>941.46</v>
      </c>
      <c r="R185" s="14">
        <v>1472.11</v>
      </c>
      <c r="S185" s="17">
        <f t="shared" si="202"/>
        <v>15.055642193250579</v>
      </c>
      <c r="T185" s="17">
        <f t="shared" si="199"/>
        <v>15.055642193250579</v>
      </c>
    </row>
    <row r="186" spans="1:1031" ht="13.5" customHeight="1" x14ac:dyDescent="0.2">
      <c r="B186" s="61">
        <v>269</v>
      </c>
      <c r="C186" s="71" t="s">
        <v>142</v>
      </c>
      <c r="D186" s="14">
        <v>0</v>
      </c>
      <c r="E186" s="14">
        <v>0</v>
      </c>
      <c r="F186" s="13">
        <f t="shared" si="190"/>
        <v>221</v>
      </c>
      <c r="G186" s="13">
        <v>221</v>
      </c>
      <c r="H186" s="13">
        <v>0</v>
      </c>
      <c r="I186" s="14">
        <v>221</v>
      </c>
      <c r="J186" s="14">
        <v>221</v>
      </c>
      <c r="K186" s="13">
        <v>0</v>
      </c>
      <c r="L186" s="14">
        <v>0</v>
      </c>
      <c r="M186" s="14">
        <v>178.54</v>
      </c>
      <c r="N186" s="14">
        <f>J186-M186</f>
        <v>42.460000000000008</v>
      </c>
      <c r="O186" s="14">
        <f t="shared" si="205"/>
        <v>42.460000000000008</v>
      </c>
      <c r="P186" s="14">
        <f>+I186-J186</f>
        <v>0</v>
      </c>
      <c r="Q186" s="13">
        <v>178.54</v>
      </c>
      <c r="R186" s="14">
        <v>0</v>
      </c>
      <c r="S186" s="17">
        <f t="shared" si="202"/>
        <v>80.787330316742072</v>
      </c>
      <c r="T186" s="17">
        <f t="shared" si="199"/>
        <v>80.787330316742072</v>
      </c>
    </row>
    <row r="187" spans="1:1031" s="92" customFormat="1" ht="13.5" customHeight="1" x14ac:dyDescent="0.2">
      <c r="A187" s="75"/>
      <c r="B187" s="57">
        <v>270</v>
      </c>
      <c r="C187" s="70" t="s">
        <v>142</v>
      </c>
      <c r="D187" s="3">
        <f>+D188</f>
        <v>0</v>
      </c>
      <c r="E187" s="3">
        <f t="shared" ref="E187:R187" si="206">+E188</f>
        <v>0</v>
      </c>
      <c r="F187" s="3">
        <f>+F188</f>
        <v>375</v>
      </c>
      <c r="G187" s="3">
        <f t="shared" si="206"/>
        <v>375</v>
      </c>
      <c r="H187" s="3">
        <f>+H188</f>
        <v>0</v>
      </c>
      <c r="I187" s="3">
        <f t="shared" si="206"/>
        <v>375</v>
      </c>
      <c r="J187" s="3">
        <f t="shared" si="206"/>
        <v>375</v>
      </c>
      <c r="K187" s="3">
        <f t="shared" si="206"/>
        <v>0</v>
      </c>
      <c r="L187" s="3">
        <f t="shared" si="206"/>
        <v>0</v>
      </c>
      <c r="M187" s="3">
        <f t="shared" si="206"/>
        <v>235.4</v>
      </c>
      <c r="N187" s="3">
        <f t="shared" si="206"/>
        <v>139.6</v>
      </c>
      <c r="O187" s="3">
        <f t="shared" si="206"/>
        <v>139.6</v>
      </c>
      <c r="P187" s="3">
        <f t="shared" si="206"/>
        <v>0</v>
      </c>
      <c r="Q187" s="3">
        <f t="shared" si="206"/>
        <v>235.4</v>
      </c>
      <c r="R187" s="3">
        <f t="shared" si="206"/>
        <v>0</v>
      </c>
      <c r="S187" s="4">
        <f t="shared" si="202"/>
        <v>62.773333333333333</v>
      </c>
      <c r="T187" s="4">
        <f t="shared" si="199"/>
        <v>62.773333333333333</v>
      </c>
      <c r="U187" s="75"/>
      <c r="V187" s="75"/>
      <c r="W187" s="75"/>
      <c r="X187" s="75"/>
      <c r="Y187" s="75"/>
      <c r="Z187" s="75"/>
      <c r="AA187" s="75"/>
      <c r="AB187" s="75"/>
      <c r="AC187" s="75"/>
      <c r="AD187" s="75"/>
      <c r="AE187" s="75"/>
      <c r="AF187" s="75"/>
      <c r="AG187" s="75"/>
      <c r="AH187" s="75"/>
      <c r="AI187" s="75"/>
      <c r="AJ187" s="75"/>
      <c r="AK187" s="75"/>
      <c r="AL187" s="75"/>
      <c r="AM187" s="75"/>
      <c r="AN187" s="75"/>
      <c r="AO187" s="75"/>
      <c r="AP187" s="75"/>
      <c r="AQ187" s="75"/>
      <c r="AR187" s="75"/>
      <c r="AS187" s="75"/>
      <c r="AT187" s="75"/>
      <c r="AU187" s="75"/>
      <c r="AV187" s="75"/>
      <c r="AW187" s="75"/>
      <c r="AX187" s="75"/>
      <c r="AY187" s="75"/>
      <c r="AZ187" s="75"/>
      <c r="BA187" s="75"/>
      <c r="BB187" s="75"/>
      <c r="BC187" s="75"/>
      <c r="BD187" s="75"/>
      <c r="BE187" s="75"/>
      <c r="BF187" s="75"/>
      <c r="BG187" s="75"/>
      <c r="BH187" s="75"/>
      <c r="BI187" s="75"/>
      <c r="BJ187" s="75"/>
      <c r="BK187" s="75"/>
      <c r="BL187" s="75"/>
      <c r="BM187" s="75"/>
      <c r="BN187" s="75"/>
      <c r="BO187" s="75"/>
      <c r="BP187" s="75"/>
      <c r="BQ187" s="75"/>
      <c r="BR187" s="75"/>
      <c r="BS187" s="75"/>
      <c r="BT187" s="75"/>
      <c r="BU187" s="75"/>
      <c r="BV187" s="75"/>
      <c r="BW187" s="75"/>
      <c r="BX187" s="75"/>
      <c r="BY187" s="75"/>
      <c r="BZ187" s="75"/>
      <c r="CA187" s="75"/>
      <c r="CB187" s="75"/>
      <c r="CC187" s="75"/>
      <c r="CD187" s="75"/>
      <c r="CE187" s="75"/>
      <c r="CF187" s="75"/>
      <c r="CG187" s="75"/>
      <c r="CH187" s="75"/>
      <c r="CI187" s="75"/>
      <c r="CJ187" s="75"/>
      <c r="CK187" s="75"/>
      <c r="CL187" s="75"/>
      <c r="CM187" s="75"/>
      <c r="CN187" s="75"/>
      <c r="CO187" s="75"/>
      <c r="CP187" s="75"/>
      <c r="CQ187" s="75"/>
      <c r="CR187" s="75"/>
      <c r="CS187" s="75"/>
      <c r="CT187" s="75"/>
      <c r="CU187" s="75"/>
      <c r="CV187" s="75"/>
      <c r="CW187" s="75"/>
      <c r="CX187" s="75"/>
      <c r="CY187" s="75"/>
      <c r="CZ187" s="75"/>
      <c r="DA187" s="75"/>
      <c r="DB187" s="75"/>
      <c r="DC187" s="75"/>
      <c r="DD187" s="75"/>
      <c r="DE187" s="75"/>
      <c r="DF187" s="75"/>
      <c r="DG187" s="75"/>
      <c r="DH187" s="75"/>
      <c r="DI187" s="75"/>
      <c r="DJ187" s="75"/>
      <c r="DK187" s="75"/>
      <c r="DL187" s="75"/>
      <c r="DM187" s="75"/>
      <c r="DN187" s="75"/>
      <c r="DO187" s="75"/>
      <c r="DP187" s="75"/>
      <c r="DQ187" s="75"/>
      <c r="DR187" s="75"/>
      <c r="DS187" s="75"/>
      <c r="DT187" s="75"/>
      <c r="DU187" s="75"/>
      <c r="DV187" s="75"/>
      <c r="DW187" s="75"/>
      <c r="DX187" s="75"/>
      <c r="DY187" s="75"/>
      <c r="DZ187" s="75"/>
      <c r="EA187" s="75"/>
      <c r="EB187" s="75"/>
      <c r="EC187" s="75"/>
      <c r="ED187" s="75"/>
      <c r="EE187" s="75"/>
      <c r="EF187" s="75"/>
      <c r="EG187" s="75"/>
      <c r="EH187" s="75"/>
      <c r="EI187" s="75"/>
      <c r="EJ187" s="75"/>
      <c r="EK187" s="75"/>
      <c r="EL187" s="75"/>
      <c r="EM187" s="75"/>
      <c r="EN187" s="75"/>
      <c r="EO187" s="75"/>
      <c r="EP187" s="75"/>
      <c r="EQ187" s="75"/>
      <c r="ER187" s="75"/>
      <c r="ES187" s="75"/>
      <c r="ET187" s="75"/>
      <c r="EU187" s="75"/>
      <c r="EV187" s="75"/>
      <c r="EW187" s="75"/>
      <c r="EX187" s="75"/>
      <c r="EY187" s="75"/>
      <c r="EZ187" s="75"/>
      <c r="FA187" s="75"/>
      <c r="FB187" s="75"/>
      <c r="FC187" s="75"/>
      <c r="FD187" s="75"/>
      <c r="FE187" s="75"/>
      <c r="FF187" s="75"/>
      <c r="FG187" s="75"/>
      <c r="FH187" s="75"/>
      <c r="FI187" s="75"/>
      <c r="FJ187" s="75"/>
      <c r="FK187" s="75"/>
      <c r="FL187" s="75"/>
      <c r="FM187" s="75"/>
      <c r="FN187" s="75"/>
      <c r="FO187" s="75"/>
      <c r="FP187" s="75"/>
      <c r="FQ187" s="75"/>
      <c r="FR187" s="75"/>
      <c r="FS187" s="75"/>
      <c r="FT187" s="75"/>
      <c r="FU187" s="75"/>
      <c r="FV187" s="75"/>
      <c r="FW187" s="75"/>
      <c r="FX187" s="75"/>
      <c r="FY187" s="75"/>
      <c r="FZ187" s="75"/>
      <c r="GA187" s="75"/>
      <c r="GB187" s="75"/>
      <c r="GC187" s="75"/>
      <c r="GD187" s="75"/>
      <c r="GE187" s="75"/>
      <c r="GF187" s="75"/>
      <c r="GG187" s="75"/>
      <c r="GH187" s="75"/>
      <c r="GI187" s="75"/>
      <c r="GJ187" s="75"/>
      <c r="GK187" s="75"/>
      <c r="GL187" s="75"/>
      <c r="GM187" s="75"/>
      <c r="GN187" s="75"/>
      <c r="GO187" s="75"/>
      <c r="GP187" s="75"/>
      <c r="GQ187" s="75"/>
      <c r="GR187" s="75"/>
      <c r="GS187" s="75"/>
      <c r="GT187" s="75"/>
      <c r="GU187" s="75"/>
      <c r="GV187" s="75"/>
      <c r="GW187" s="75"/>
      <c r="GX187" s="75"/>
      <c r="GY187" s="75"/>
      <c r="GZ187" s="75"/>
      <c r="HA187" s="75"/>
      <c r="HB187" s="75"/>
      <c r="HC187" s="75"/>
      <c r="HD187" s="75"/>
      <c r="HE187" s="75"/>
      <c r="HF187" s="75"/>
      <c r="HG187" s="75"/>
      <c r="HH187" s="75"/>
      <c r="HI187" s="75"/>
      <c r="HJ187" s="75"/>
      <c r="HK187" s="75"/>
      <c r="HL187" s="75"/>
      <c r="HM187" s="75"/>
      <c r="HN187" s="75"/>
      <c r="HO187" s="75"/>
      <c r="HP187" s="75"/>
      <c r="HQ187" s="75"/>
      <c r="HR187" s="75"/>
      <c r="HS187" s="75"/>
      <c r="HT187" s="75"/>
      <c r="HU187" s="75"/>
      <c r="HV187" s="75"/>
      <c r="HW187" s="75"/>
      <c r="HX187" s="75"/>
      <c r="HY187" s="75"/>
      <c r="HZ187" s="75"/>
      <c r="IA187" s="75"/>
      <c r="IB187" s="75"/>
      <c r="IC187" s="75"/>
      <c r="ID187" s="75"/>
      <c r="IE187" s="75"/>
      <c r="IF187" s="75"/>
      <c r="IG187" s="75"/>
      <c r="IH187" s="75"/>
      <c r="II187" s="75"/>
      <c r="IJ187" s="75"/>
      <c r="IK187" s="75"/>
      <c r="IL187" s="75"/>
      <c r="IM187" s="75"/>
      <c r="IN187" s="75"/>
      <c r="IO187" s="75"/>
      <c r="IP187" s="75"/>
      <c r="IQ187" s="75"/>
      <c r="IR187" s="75"/>
      <c r="IS187" s="75"/>
      <c r="IT187" s="75"/>
      <c r="IU187" s="75"/>
      <c r="IV187" s="75"/>
      <c r="IW187" s="75"/>
      <c r="IX187" s="75"/>
      <c r="IY187" s="75"/>
      <c r="IZ187" s="75"/>
      <c r="JA187" s="75"/>
      <c r="JB187" s="75"/>
      <c r="JC187" s="75"/>
      <c r="JD187" s="75"/>
      <c r="JE187" s="75"/>
      <c r="JF187" s="75"/>
      <c r="JG187" s="75"/>
      <c r="JH187" s="75"/>
      <c r="JI187" s="75"/>
      <c r="JJ187" s="75"/>
      <c r="JK187" s="75"/>
      <c r="JL187" s="75"/>
      <c r="JM187" s="75"/>
      <c r="JN187" s="75"/>
      <c r="JO187" s="75"/>
      <c r="JP187" s="75"/>
      <c r="JQ187" s="75"/>
      <c r="JR187" s="75"/>
      <c r="JS187" s="75"/>
      <c r="JT187" s="75"/>
      <c r="JU187" s="75"/>
      <c r="JV187" s="75"/>
      <c r="JW187" s="75"/>
      <c r="JX187" s="75"/>
      <c r="JY187" s="75"/>
      <c r="JZ187" s="75"/>
      <c r="KA187" s="75"/>
      <c r="KB187" s="75"/>
      <c r="KC187" s="75"/>
      <c r="KD187" s="75"/>
      <c r="KE187" s="75"/>
      <c r="KF187" s="75"/>
      <c r="KG187" s="75"/>
      <c r="KH187" s="75"/>
      <c r="KI187" s="75"/>
      <c r="KJ187" s="75"/>
      <c r="KK187" s="75"/>
      <c r="KL187" s="75"/>
      <c r="KM187" s="75"/>
      <c r="KN187" s="75"/>
      <c r="KO187" s="75"/>
      <c r="KP187" s="75"/>
      <c r="KQ187" s="75"/>
      <c r="KR187" s="75"/>
      <c r="KS187" s="75"/>
      <c r="KT187" s="75"/>
      <c r="KU187" s="75"/>
      <c r="KV187" s="75"/>
      <c r="KW187" s="75"/>
      <c r="KX187" s="75"/>
      <c r="KY187" s="75"/>
      <c r="KZ187" s="75"/>
      <c r="LA187" s="75"/>
      <c r="LB187" s="75"/>
      <c r="LC187" s="75"/>
      <c r="LD187" s="75"/>
      <c r="LE187" s="75"/>
      <c r="LF187" s="75"/>
      <c r="LG187" s="75"/>
      <c r="LH187" s="75"/>
      <c r="LI187" s="75"/>
      <c r="LJ187" s="75"/>
      <c r="LK187" s="75"/>
      <c r="LL187" s="75"/>
      <c r="LM187" s="75"/>
      <c r="LN187" s="75"/>
      <c r="LO187" s="75"/>
      <c r="LP187" s="75"/>
      <c r="LQ187" s="75"/>
      <c r="LR187" s="75"/>
      <c r="LS187" s="75"/>
      <c r="LT187" s="75"/>
      <c r="LU187" s="75"/>
      <c r="LV187" s="75"/>
      <c r="LW187" s="75"/>
      <c r="LX187" s="75"/>
      <c r="LY187" s="75"/>
      <c r="LZ187" s="75"/>
      <c r="MA187" s="75"/>
      <c r="MB187" s="75"/>
      <c r="MC187" s="75"/>
      <c r="MD187" s="75"/>
      <c r="ME187" s="75"/>
      <c r="MF187" s="75"/>
      <c r="MG187" s="75"/>
      <c r="MH187" s="75"/>
      <c r="MI187" s="75"/>
      <c r="MJ187" s="75"/>
      <c r="MK187" s="75"/>
      <c r="ML187" s="75"/>
      <c r="MM187" s="75"/>
      <c r="MN187" s="75"/>
      <c r="MO187" s="75"/>
      <c r="MP187" s="75"/>
      <c r="MQ187" s="75"/>
      <c r="MR187" s="75"/>
      <c r="MS187" s="75"/>
      <c r="MT187" s="75"/>
      <c r="MU187" s="75"/>
      <c r="MV187" s="75"/>
      <c r="MW187" s="75"/>
      <c r="MX187" s="75"/>
      <c r="MY187" s="75"/>
      <c r="MZ187" s="75"/>
      <c r="NA187" s="75"/>
      <c r="NB187" s="75"/>
      <c r="NC187" s="75"/>
      <c r="ND187" s="75"/>
      <c r="NE187" s="75"/>
      <c r="NF187" s="75"/>
      <c r="NG187" s="75"/>
      <c r="NH187" s="75"/>
      <c r="NI187" s="75"/>
      <c r="NJ187" s="75"/>
      <c r="NK187" s="75"/>
      <c r="NL187" s="75"/>
      <c r="NM187" s="75"/>
      <c r="NN187" s="75"/>
      <c r="NO187" s="75"/>
      <c r="NP187" s="75"/>
      <c r="NQ187" s="75"/>
      <c r="NR187" s="75"/>
      <c r="NS187" s="75"/>
      <c r="NT187" s="75"/>
      <c r="NU187" s="75"/>
      <c r="NV187" s="75"/>
      <c r="NW187" s="75"/>
      <c r="NX187" s="75"/>
      <c r="NY187" s="75"/>
      <c r="NZ187" s="75"/>
      <c r="OA187" s="75"/>
      <c r="OB187" s="75"/>
      <c r="OC187" s="75"/>
      <c r="OD187" s="75"/>
      <c r="OE187" s="75"/>
      <c r="OF187" s="75"/>
      <c r="OG187" s="75"/>
      <c r="OH187" s="75"/>
      <c r="OI187" s="75"/>
      <c r="OJ187" s="75"/>
      <c r="OK187" s="75"/>
      <c r="OL187" s="75"/>
      <c r="OM187" s="75"/>
      <c r="ON187" s="75"/>
      <c r="OO187" s="75"/>
      <c r="OP187" s="75"/>
      <c r="OQ187" s="75"/>
      <c r="OR187" s="75"/>
      <c r="OS187" s="75"/>
      <c r="OT187" s="75"/>
      <c r="OU187" s="75"/>
      <c r="OV187" s="75"/>
      <c r="OW187" s="75"/>
      <c r="OX187" s="75"/>
      <c r="OY187" s="75"/>
      <c r="OZ187" s="75"/>
      <c r="PA187" s="75"/>
      <c r="PB187" s="75"/>
      <c r="PC187" s="75"/>
      <c r="PD187" s="75"/>
      <c r="PE187" s="75"/>
      <c r="PF187" s="75"/>
      <c r="PG187" s="75"/>
      <c r="PH187" s="75"/>
      <c r="PI187" s="75"/>
      <c r="PJ187" s="75"/>
      <c r="PK187" s="75"/>
      <c r="PL187" s="75"/>
      <c r="PM187" s="75"/>
      <c r="PN187" s="75"/>
      <c r="PO187" s="75"/>
      <c r="PP187" s="75"/>
      <c r="PQ187" s="75"/>
      <c r="PR187" s="75"/>
      <c r="PS187" s="75"/>
      <c r="PT187" s="75"/>
      <c r="PU187" s="75"/>
      <c r="PV187" s="75"/>
      <c r="PW187" s="75"/>
      <c r="PX187" s="75"/>
      <c r="PY187" s="75"/>
      <c r="PZ187" s="75"/>
      <c r="QA187" s="75"/>
      <c r="QB187" s="75"/>
      <c r="QC187" s="75"/>
      <c r="QD187" s="75"/>
      <c r="QE187" s="75"/>
      <c r="QF187" s="75"/>
      <c r="QG187" s="75"/>
      <c r="QH187" s="75"/>
      <c r="QI187" s="75"/>
      <c r="QJ187" s="75"/>
      <c r="QK187" s="75"/>
      <c r="QL187" s="75"/>
      <c r="QM187" s="75"/>
      <c r="QN187" s="75"/>
      <c r="QO187" s="75"/>
      <c r="QP187" s="75"/>
      <c r="QQ187" s="75"/>
      <c r="QR187" s="75"/>
      <c r="QS187" s="75"/>
      <c r="QT187" s="75"/>
      <c r="QU187" s="75"/>
      <c r="QV187" s="75"/>
      <c r="QW187" s="75"/>
      <c r="QX187" s="75"/>
      <c r="QY187" s="75"/>
      <c r="QZ187" s="75"/>
      <c r="RA187" s="75"/>
      <c r="RB187" s="75"/>
      <c r="RC187" s="75"/>
      <c r="RD187" s="75"/>
      <c r="RE187" s="75"/>
      <c r="RF187" s="75"/>
      <c r="RG187" s="75"/>
      <c r="RH187" s="75"/>
      <c r="RI187" s="75"/>
      <c r="RJ187" s="75"/>
      <c r="RK187" s="75"/>
      <c r="RL187" s="75"/>
      <c r="RM187" s="75"/>
      <c r="RN187" s="75"/>
      <c r="RO187" s="75"/>
      <c r="RP187" s="75"/>
      <c r="RQ187" s="75"/>
      <c r="RR187" s="75"/>
      <c r="RS187" s="75"/>
      <c r="RT187" s="75"/>
      <c r="RU187" s="75"/>
      <c r="RV187" s="75"/>
      <c r="RW187" s="75"/>
      <c r="RX187" s="75"/>
      <c r="RY187" s="75"/>
      <c r="RZ187" s="75"/>
      <c r="SA187" s="75"/>
      <c r="SB187" s="75"/>
      <c r="SC187" s="75"/>
      <c r="SD187" s="75"/>
      <c r="SE187" s="75"/>
      <c r="SF187" s="75"/>
      <c r="SG187" s="75"/>
      <c r="SH187" s="75"/>
      <c r="SI187" s="75"/>
      <c r="SJ187" s="75"/>
      <c r="SK187" s="75"/>
      <c r="SL187" s="75"/>
      <c r="SM187" s="75"/>
      <c r="SN187" s="75"/>
      <c r="SO187" s="75"/>
      <c r="SP187" s="75"/>
      <c r="SQ187" s="75"/>
      <c r="SR187" s="75"/>
      <c r="SS187" s="75"/>
      <c r="ST187" s="75"/>
      <c r="SU187" s="75"/>
      <c r="SV187" s="75"/>
      <c r="SW187" s="75"/>
      <c r="SX187" s="75"/>
      <c r="SY187" s="75"/>
      <c r="SZ187" s="75"/>
      <c r="TA187" s="75"/>
      <c r="TB187" s="75"/>
      <c r="TC187" s="75"/>
      <c r="TD187" s="75"/>
      <c r="TE187" s="75"/>
      <c r="TF187" s="75"/>
      <c r="TG187" s="75"/>
      <c r="TH187" s="75"/>
      <c r="TI187" s="75"/>
      <c r="TJ187" s="75"/>
      <c r="TK187" s="75"/>
      <c r="TL187" s="75"/>
      <c r="TM187" s="75"/>
      <c r="TN187" s="75"/>
      <c r="TO187" s="75"/>
      <c r="TP187" s="75"/>
      <c r="TQ187" s="75"/>
      <c r="TR187" s="75"/>
      <c r="TS187" s="75"/>
      <c r="TT187" s="75"/>
      <c r="TU187" s="75"/>
      <c r="TV187" s="75"/>
      <c r="TW187" s="75"/>
      <c r="TX187" s="75"/>
      <c r="TY187" s="75"/>
      <c r="TZ187" s="75"/>
      <c r="UA187" s="75"/>
      <c r="UB187" s="75"/>
      <c r="UC187" s="75"/>
      <c r="UD187" s="75"/>
      <c r="UE187" s="75"/>
      <c r="UF187" s="75"/>
      <c r="UG187" s="75"/>
      <c r="UH187" s="75"/>
      <c r="UI187" s="75"/>
      <c r="UJ187" s="75"/>
      <c r="UK187" s="75"/>
      <c r="UL187" s="75"/>
      <c r="UM187" s="75"/>
      <c r="UN187" s="75"/>
      <c r="UO187" s="75"/>
      <c r="UP187" s="75"/>
      <c r="UQ187" s="75"/>
      <c r="UR187" s="75"/>
      <c r="US187" s="75"/>
      <c r="UT187" s="75"/>
      <c r="UU187" s="75"/>
      <c r="UV187" s="75"/>
      <c r="UW187" s="75"/>
      <c r="UX187" s="75"/>
      <c r="UY187" s="75"/>
      <c r="UZ187" s="75"/>
      <c r="VA187" s="75"/>
      <c r="VB187" s="75"/>
      <c r="VC187" s="75"/>
      <c r="VD187" s="75"/>
      <c r="VE187" s="75"/>
      <c r="VF187" s="75"/>
      <c r="VG187" s="75"/>
      <c r="VH187" s="75"/>
      <c r="VI187" s="75"/>
      <c r="VJ187" s="75"/>
      <c r="VK187" s="75"/>
      <c r="VL187" s="75"/>
      <c r="VM187" s="75"/>
      <c r="VN187" s="75"/>
      <c r="VO187" s="75"/>
      <c r="VP187" s="75"/>
      <c r="VQ187" s="75"/>
      <c r="VR187" s="75"/>
      <c r="VS187" s="75"/>
      <c r="VT187" s="75"/>
      <c r="VU187" s="75"/>
      <c r="VV187" s="75"/>
      <c r="VW187" s="75"/>
      <c r="VX187" s="75"/>
      <c r="VY187" s="75"/>
      <c r="VZ187" s="75"/>
      <c r="WA187" s="75"/>
      <c r="WB187" s="75"/>
      <c r="WC187" s="75"/>
      <c r="WD187" s="75"/>
      <c r="WE187" s="75"/>
      <c r="WF187" s="75"/>
      <c r="WG187" s="75"/>
      <c r="WH187" s="75"/>
      <c r="WI187" s="75"/>
      <c r="WJ187" s="75"/>
      <c r="WK187" s="75"/>
      <c r="WL187" s="75"/>
      <c r="WM187" s="75"/>
      <c r="WN187" s="75"/>
      <c r="WO187" s="75"/>
      <c r="WP187" s="75"/>
      <c r="WQ187" s="75"/>
      <c r="WR187" s="75"/>
      <c r="WS187" s="75"/>
      <c r="WT187" s="75"/>
      <c r="WU187" s="75"/>
      <c r="WV187" s="75"/>
      <c r="WW187" s="75"/>
      <c r="WX187" s="75"/>
      <c r="WY187" s="75"/>
      <c r="WZ187" s="75"/>
      <c r="XA187" s="75"/>
      <c r="XB187" s="75"/>
      <c r="XC187" s="75"/>
      <c r="XD187" s="75"/>
      <c r="XE187" s="75"/>
      <c r="XF187" s="75"/>
      <c r="XG187" s="75"/>
      <c r="XH187" s="75"/>
      <c r="XI187" s="75"/>
      <c r="XJ187" s="75"/>
      <c r="XK187" s="75"/>
      <c r="XL187" s="75"/>
      <c r="XM187" s="75"/>
      <c r="XN187" s="75"/>
      <c r="XO187" s="75"/>
      <c r="XP187" s="75"/>
      <c r="XQ187" s="75"/>
      <c r="XR187" s="75"/>
      <c r="XS187" s="75"/>
      <c r="XT187" s="75"/>
      <c r="XU187" s="75"/>
      <c r="XV187" s="75"/>
      <c r="XW187" s="75"/>
      <c r="XX187" s="75"/>
      <c r="XY187" s="75"/>
      <c r="XZ187" s="75"/>
      <c r="YA187" s="75"/>
      <c r="YB187" s="75"/>
      <c r="YC187" s="75"/>
      <c r="YD187" s="75"/>
      <c r="YE187" s="75"/>
      <c r="YF187" s="75"/>
      <c r="YG187" s="75"/>
      <c r="YH187" s="75"/>
      <c r="YI187" s="75"/>
      <c r="YJ187" s="75"/>
      <c r="YK187" s="75"/>
      <c r="YL187" s="75"/>
      <c r="YM187" s="75"/>
      <c r="YN187" s="75"/>
      <c r="YO187" s="75"/>
      <c r="YP187" s="75"/>
      <c r="YQ187" s="75"/>
      <c r="YR187" s="75"/>
      <c r="YS187" s="75"/>
      <c r="YT187" s="75"/>
      <c r="YU187" s="75"/>
      <c r="YV187" s="75"/>
      <c r="YW187" s="75"/>
      <c r="YX187" s="75"/>
      <c r="YY187" s="75"/>
      <c r="YZ187" s="75"/>
      <c r="ZA187" s="75"/>
      <c r="ZB187" s="75"/>
      <c r="ZC187" s="75"/>
      <c r="ZD187" s="75"/>
      <c r="ZE187" s="75"/>
      <c r="ZF187" s="75"/>
      <c r="ZG187" s="75"/>
      <c r="ZH187" s="75"/>
      <c r="ZI187" s="75"/>
      <c r="ZJ187" s="75"/>
      <c r="ZK187" s="75"/>
      <c r="ZL187" s="75"/>
      <c r="ZM187" s="75"/>
      <c r="ZN187" s="75"/>
      <c r="ZO187" s="75"/>
      <c r="ZP187" s="75"/>
      <c r="ZQ187" s="75"/>
      <c r="ZR187" s="75"/>
      <c r="ZS187" s="75"/>
      <c r="ZT187" s="75"/>
      <c r="ZU187" s="75"/>
      <c r="ZV187" s="75"/>
      <c r="ZW187" s="75"/>
      <c r="ZX187" s="75"/>
      <c r="ZY187" s="75"/>
      <c r="ZZ187" s="75"/>
      <c r="AAA187" s="75"/>
      <c r="AAB187" s="75"/>
      <c r="AAC187" s="75"/>
      <c r="AAD187" s="75"/>
      <c r="AAE187" s="75"/>
      <c r="AAF187" s="75"/>
      <c r="AAG187" s="75"/>
      <c r="AAH187" s="75"/>
      <c r="AAI187" s="75"/>
      <c r="AAJ187" s="75"/>
      <c r="AAK187" s="75"/>
      <c r="AAL187" s="75"/>
      <c r="AAM187" s="75"/>
      <c r="AAN187" s="75"/>
      <c r="AAO187" s="75"/>
      <c r="AAP187" s="75"/>
      <c r="AAQ187" s="75"/>
      <c r="AAR187" s="75"/>
      <c r="AAS187" s="75"/>
      <c r="AAT187" s="75"/>
      <c r="AAU187" s="75"/>
      <c r="AAV187" s="75"/>
      <c r="AAW187" s="75"/>
      <c r="AAX187" s="75"/>
      <c r="AAY187" s="75"/>
      <c r="AAZ187" s="75"/>
      <c r="ABA187" s="75"/>
      <c r="ABB187" s="75"/>
      <c r="ABC187" s="75"/>
      <c r="ABD187" s="75"/>
      <c r="ABE187" s="75"/>
      <c r="ABF187" s="75"/>
      <c r="ABG187" s="75"/>
      <c r="ABH187" s="75"/>
      <c r="ABI187" s="75"/>
      <c r="ABJ187" s="75"/>
      <c r="ABK187" s="75"/>
      <c r="ABL187" s="75"/>
      <c r="ABM187" s="75"/>
      <c r="ABN187" s="75"/>
      <c r="ABO187" s="75"/>
      <c r="ABP187" s="75"/>
      <c r="ABQ187" s="75"/>
      <c r="ABR187" s="75"/>
      <c r="ABS187" s="75"/>
      <c r="ABT187" s="75"/>
      <c r="ABU187" s="75"/>
      <c r="ABV187" s="75"/>
      <c r="ABW187" s="75"/>
      <c r="ABX187" s="75"/>
      <c r="ABY187" s="75"/>
      <c r="ABZ187" s="75"/>
      <c r="ACA187" s="75"/>
      <c r="ACB187" s="75"/>
      <c r="ACC187" s="75"/>
      <c r="ACD187" s="75"/>
      <c r="ACE187" s="75"/>
      <c r="ACF187" s="75"/>
      <c r="ACG187" s="75"/>
      <c r="ACH187" s="75"/>
      <c r="ACI187" s="75"/>
      <c r="ACJ187" s="75"/>
      <c r="ACK187" s="75"/>
      <c r="ACL187" s="75"/>
      <c r="ACM187" s="75"/>
      <c r="ACN187" s="75"/>
      <c r="ACO187" s="75"/>
      <c r="ACP187" s="75"/>
      <c r="ACQ187" s="75"/>
      <c r="ACR187" s="75"/>
      <c r="ACS187" s="75"/>
      <c r="ACT187" s="75"/>
      <c r="ACU187" s="75"/>
      <c r="ACV187" s="75"/>
      <c r="ACW187" s="75"/>
      <c r="ACX187" s="75"/>
      <c r="ACY187" s="75"/>
      <c r="ACZ187" s="75"/>
      <c r="ADA187" s="75"/>
      <c r="ADB187" s="75"/>
      <c r="ADC187" s="75"/>
      <c r="ADD187" s="75"/>
      <c r="ADE187" s="75"/>
      <c r="ADF187" s="75"/>
      <c r="ADG187" s="75"/>
      <c r="ADH187" s="75"/>
      <c r="ADI187" s="75"/>
      <c r="ADJ187" s="75"/>
      <c r="ADK187" s="75"/>
      <c r="ADL187" s="75"/>
      <c r="ADM187" s="75"/>
      <c r="ADN187" s="75"/>
      <c r="ADO187" s="75"/>
      <c r="ADP187" s="75"/>
      <c r="ADQ187" s="75"/>
      <c r="ADR187" s="75"/>
      <c r="ADS187" s="75"/>
      <c r="ADT187" s="75"/>
      <c r="ADU187" s="75"/>
      <c r="ADV187" s="75"/>
      <c r="ADW187" s="75"/>
      <c r="ADX187" s="75"/>
      <c r="ADY187" s="75"/>
      <c r="ADZ187" s="75"/>
      <c r="AEA187" s="75"/>
      <c r="AEB187" s="75"/>
      <c r="AEC187" s="75"/>
      <c r="AED187" s="75"/>
      <c r="AEE187" s="75"/>
      <c r="AEF187" s="75"/>
      <c r="AEG187" s="75"/>
      <c r="AEH187" s="75"/>
      <c r="AEI187" s="75"/>
      <c r="AEJ187" s="75"/>
      <c r="AEK187" s="75"/>
      <c r="AEL187" s="75"/>
      <c r="AEM187" s="75"/>
      <c r="AEN187" s="75"/>
      <c r="AEO187" s="75"/>
      <c r="AEP187" s="75"/>
      <c r="AEQ187" s="75"/>
      <c r="AER187" s="75"/>
      <c r="AES187" s="75"/>
      <c r="AET187" s="75"/>
      <c r="AEU187" s="75"/>
      <c r="AEV187" s="75"/>
      <c r="AEW187" s="75"/>
      <c r="AEX187" s="75"/>
      <c r="AEY187" s="75"/>
      <c r="AEZ187" s="75"/>
      <c r="AFA187" s="75"/>
      <c r="AFB187" s="75"/>
      <c r="AFC187" s="75"/>
      <c r="AFD187" s="75"/>
      <c r="AFE187" s="75"/>
      <c r="AFF187" s="75"/>
      <c r="AFG187" s="75"/>
      <c r="AFH187" s="75"/>
      <c r="AFI187" s="75"/>
      <c r="AFJ187" s="75"/>
      <c r="AFK187" s="75"/>
      <c r="AFL187" s="75"/>
      <c r="AFM187" s="75"/>
      <c r="AFN187" s="75"/>
      <c r="AFO187" s="75"/>
      <c r="AFP187" s="75"/>
      <c r="AFQ187" s="75"/>
      <c r="AFR187" s="75"/>
      <c r="AFS187" s="75"/>
      <c r="AFT187" s="75"/>
      <c r="AFU187" s="75"/>
      <c r="AFV187" s="75"/>
      <c r="AFW187" s="75"/>
      <c r="AFX187" s="75"/>
      <c r="AFY187" s="75"/>
      <c r="AFZ187" s="75"/>
      <c r="AGA187" s="75"/>
      <c r="AGB187" s="75"/>
      <c r="AGC187" s="75"/>
      <c r="AGD187" s="75"/>
      <c r="AGE187" s="75"/>
      <c r="AGF187" s="75"/>
      <c r="AGG187" s="75"/>
      <c r="AGH187" s="75"/>
      <c r="AGI187" s="75"/>
      <c r="AGJ187" s="75"/>
      <c r="AGK187" s="75"/>
      <c r="AGL187" s="75"/>
      <c r="AGM187" s="75"/>
      <c r="AGN187" s="75"/>
      <c r="AGO187" s="75"/>
      <c r="AGP187" s="75"/>
      <c r="AGQ187" s="75"/>
      <c r="AGR187" s="75"/>
      <c r="AGS187" s="75"/>
      <c r="AGT187" s="75"/>
      <c r="AGU187" s="75"/>
      <c r="AGV187" s="75"/>
      <c r="AGW187" s="75"/>
      <c r="AGX187" s="75"/>
      <c r="AGY187" s="75"/>
      <c r="AGZ187" s="75"/>
      <c r="AHA187" s="75"/>
      <c r="AHB187" s="75"/>
      <c r="AHC187" s="75"/>
      <c r="AHD187" s="75"/>
      <c r="AHE187" s="75"/>
      <c r="AHF187" s="75"/>
      <c r="AHG187" s="75"/>
      <c r="AHH187" s="75"/>
      <c r="AHI187" s="75"/>
      <c r="AHJ187" s="75"/>
      <c r="AHK187" s="75"/>
      <c r="AHL187" s="75"/>
      <c r="AHM187" s="75"/>
      <c r="AHN187" s="75"/>
      <c r="AHO187" s="75"/>
      <c r="AHP187" s="75"/>
      <c r="AHQ187" s="75"/>
      <c r="AHR187" s="75"/>
      <c r="AHS187" s="75"/>
      <c r="AHT187" s="75"/>
      <c r="AHU187" s="75"/>
      <c r="AHV187" s="75"/>
      <c r="AHW187" s="75"/>
      <c r="AHX187" s="75"/>
      <c r="AHY187" s="75"/>
      <c r="AHZ187" s="75"/>
      <c r="AIA187" s="75"/>
      <c r="AIB187" s="75"/>
      <c r="AIC187" s="75"/>
      <c r="AID187" s="75"/>
      <c r="AIE187" s="75"/>
      <c r="AIF187" s="75"/>
      <c r="AIG187" s="75"/>
      <c r="AIH187" s="75"/>
      <c r="AII187" s="75"/>
      <c r="AIJ187" s="75"/>
      <c r="AIK187" s="75"/>
      <c r="AIL187" s="75"/>
      <c r="AIM187" s="75"/>
      <c r="AIN187" s="75"/>
      <c r="AIO187" s="75"/>
      <c r="AIP187" s="75"/>
      <c r="AIQ187" s="75"/>
      <c r="AIR187" s="75"/>
      <c r="AIS187" s="75"/>
      <c r="AIT187" s="75"/>
      <c r="AIU187" s="75"/>
      <c r="AIV187" s="75"/>
      <c r="AIW187" s="75"/>
      <c r="AIX187" s="75"/>
      <c r="AIY187" s="75"/>
      <c r="AIZ187" s="75"/>
      <c r="AJA187" s="75"/>
      <c r="AJB187" s="75"/>
      <c r="AJC187" s="75"/>
      <c r="AJD187" s="75"/>
      <c r="AJE187" s="75"/>
      <c r="AJF187" s="75"/>
      <c r="AJG187" s="75"/>
      <c r="AJH187" s="75"/>
      <c r="AJI187" s="75"/>
      <c r="AJJ187" s="75"/>
      <c r="AJK187" s="75"/>
      <c r="AJL187" s="75"/>
      <c r="AJM187" s="75"/>
      <c r="AJN187" s="75"/>
      <c r="AJO187" s="75"/>
      <c r="AJP187" s="75"/>
      <c r="AJQ187" s="75"/>
      <c r="AJR187" s="75"/>
      <c r="AJS187" s="75"/>
      <c r="AJT187" s="75"/>
      <c r="AJU187" s="75"/>
      <c r="AJV187" s="75"/>
      <c r="AJW187" s="75"/>
      <c r="AJX187" s="75"/>
      <c r="AJY187" s="75"/>
      <c r="AJZ187" s="75"/>
      <c r="AKA187" s="75"/>
      <c r="AKB187" s="75"/>
      <c r="AKC187" s="75"/>
      <c r="AKD187" s="75"/>
      <c r="AKE187" s="75"/>
      <c r="AKF187" s="75"/>
      <c r="AKG187" s="75"/>
      <c r="AKH187" s="75"/>
      <c r="AKI187" s="75"/>
      <c r="AKJ187" s="75"/>
      <c r="AKK187" s="75"/>
      <c r="AKL187" s="75"/>
      <c r="AKM187" s="75"/>
      <c r="AKN187" s="75"/>
      <c r="AKO187" s="75"/>
      <c r="AKP187" s="75"/>
      <c r="AKQ187" s="75"/>
      <c r="AKR187" s="75"/>
      <c r="AKS187" s="75"/>
      <c r="AKT187" s="75"/>
      <c r="AKU187" s="75"/>
      <c r="AKV187" s="75"/>
      <c r="AKW187" s="75"/>
      <c r="AKX187" s="75"/>
      <c r="AKY187" s="75"/>
      <c r="AKZ187" s="75"/>
      <c r="ALA187" s="75"/>
      <c r="ALB187" s="75"/>
      <c r="ALC187" s="75"/>
      <c r="ALD187" s="75"/>
      <c r="ALE187" s="75"/>
      <c r="ALF187" s="75"/>
      <c r="ALG187" s="75"/>
      <c r="ALH187" s="75"/>
      <c r="ALI187" s="75"/>
      <c r="ALJ187" s="75"/>
      <c r="ALK187" s="75"/>
      <c r="ALL187" s="75"/>
      <c r="ALM187" s="75"/>
      <c r="ALN187" s="75"/>
      <c r="ALO187" s="75"/>
      <c r="ALP187" s="75"/>
      <c r="ALQ187" s="75"/>
      <c r="ALR187" s="75"/>
      <c r="ALS187" s="75"/>
      <c r="ALT187" s="75"/>
      <c r="ALU187" s="75"/>
      <c r="ALV187" s="75"/>
      <c r="ALW187" s="75"/>
      <c r="ALX187" s="75"/>
      <c r="ALY187" s="75"/>
      <c r="ALZ187" s="75"/>
      <c r="AMA187" s="75"/>
      <c r="AMB187" s="75"/>
      <c r="AMC187" s="75"/>
      <c r="AMD187" s="75"/>
      <c r="AME187" s="75"/>
      <c r="AMF187" s="75"/>
      <c r="AMG187" s="75"/>
      <c r="AMH187" s="75"/>
      <c r="AMI187" s="75"/>
      <c r="AMJ187" s="75"/>
      <c r="AMK187" s="75"/>
      <c r="AML187" s="75"/>
      <c r="AMM187" s="75"/>
      <c r="AMN187" s="75"/>
      <c r="AMO187" s="75"/>
      <c r="AMP187" s="75"/>
      <c r="AMQ187" s="75"/>
    </row>
    <row r="188" spans="1:1031" s="92" customFormat="1" ht="13.5" customHeight="1" x14ac:dyDescent="0.2">
      <c r="A188" s="75"/>
      <c r="B188" s="61">
        <v>279</v>
      </c>
      <c r="C188" s="71" t="s">
        <v>149</v>
      </c>
      <c r="D188" s="14">
        <v>0</v>
      </c>
      <c r="E188" s="14">
        <v>0</v>
      </c>
      <c r="F188" s="13">
        <f t="shared" si="190"/>
        <v>375</v>
      </c>
      <c r="G188" s="14">
        <v>375</v>
      </c>
      <c r="H188" s="14">
        <v>0</v>
      </c>
      <c r="I188" s="14">
        <v>375</v>
      </c>
      <c r="J188" s="14">
        <v>375</v>
      </c>
      <c r="K188" s="14">
        <v>0</v>
      </c>
      <c r="L188" s="14">
        <v>0</v>
      </c>
      <c r="M188" s="14">
        <v>235.4</v>
      </c>
      <c r="N188" s="14">
        <f>J188-M188</f>
        <v>139.6</v>
      </c>
      <c r="O188" s="14">
        <f t="shared" ref="O188:O189" si="207">+N188+P188</f>
        <v>139.6</v>
      </c>
      <c r="P188" s="14">
        <f>+I188-J188</f>
        <v>0</v>
      </c>
      <c r="Q188" s="13">
        <v>235.4</v>
      </c>
      <c r="R188" s="14">
        <v>0</v>
      </c>
      <c r="S188" s="17">
        <f t="shared" si="202"/>
        <v>62.773333333333333</v>
      </c>
      <c r="T188" s="17">
        <f t="shared" si="199"/>
        <v>62.773333333333333</v>
      </c>
      <c r="U188" s="75"/>
      <c r="V188" s="75"/>
      <c r="W188" s="75"/>
      <c r="X188" s="75"/>
      <c r="Y188" s="75"/>
      <c r="Z188" s="75"/>
      <c r="AA188" s="75"/>
      <c r="AB188" s="75"/>
      <c r="AC188" s="75"/>
      <c r="AD188" s="75"/>
      <c r="AE188" s="75"/>
      <c r="AF188" s="75"/>
      <c r="AG188" s="75"/>
      <c r="AH188" s="75"/>
      <c r="AI188" s="75"/>
      <c r="AJ188" s="75"/>
      <c r="AK188" s="75"/>
      <c r="AL188" s="75"/>
      <c r="AM188" s="75"/>
      <c r="AN188" s="75"/>
      <c r="AO188" s="75"/>
      <c r="AP188" s="75"/>
      <c r="AQ188" s="75"/>
      <c r="AR188" s="75"/>
      <c r="AS188" s="75"/>
      <c r="AT188" s="75"/>
      <c r="AU188" s="75"/>
      <c r="AV188" s="75"/>
      <c r="AW188" s="75"/>
      <c r="AX188" s="75"/>
      <c r="AY188" s="75"/>
      <c r="AZ188" s="75"/>
      <c r="BA188" s="75"/>
      <c r="BB188" s="75"/>
      <c r="BC188" s="75"/>
      <c r="BD188" s="75"/>
      <c r="BE188" s="75"/>
      <c r="BF188" s="75"/>
      <c r="BG188" s="75"/>
      <c r="BH188" s="75"/>
      <c r="BI188" s="75"/>
      <c r="BJ188" s="75"/>
      <c r="BK188" s="75"/>
      <c r="BL188" s="75"/>
      <c r="BM188" s="75"/>
      <c r="BN188" s="75"/>
      <c r="BO188" s="75"/>
      <c r="BP188" s="75"/>
      <c r="BQ188" s="75"/>
      <c r="BR188" s="75"/>
      <c r="BS188" s="75"/>
      <c r="BT188" s="75"/>
      <c r="BU188" s="75"/>
      <c r="BV188" s="75"/>
      <c r="BW188" s="75"/>
      <c r="BX188" s="75"/>
      <c r="BY188" s="75"/>
      <c r="BZ188" s="75"/>
      <c r="CA188" s="75"/>
      <c r="CB188" s="75"/>
      <c r="CC188" s="75"/>
      <c r="CD188" s="75"/>
      <c r="CE188" s="75"/>
      <c r="CF188" s="75"/>
      <c r="CG188" s="75"/>
      <c r="CH188" s="75"/>
      <c r="CI188" s="75"/>
      <c r="CJ188" s="75"/>
      <c r="CK188" s="75"/>
      <c r="CL188" s="75"/>
      <c r="CM188" s="75"/>
      <c r="CN188" s="75"/>
      <c r="CO188" s="75"/>
      <c r="CP188" s="75"/>
      <c r="CQ188" s="75"/>
      <c r="CR188" s="75"/>
      <c r="CS188" s="75"/>
      <c r="CT188" s="75"/>
      <c r="CU188" s="75"/>
      <c r="CV188" s="75"/>
      <c r="CW188" s="75"/>
      <c r="CX188" s="75"/>
      <c r="CY188" s="75"/>
      <c r="CZ188" s="75"/>
      <c r="DA188" s="75"/>
      <c r="DB188" s="75"/>
      <c r="DC188" s="75"/>
      <c r="DD188" s="75"/>
      <c r="DE188" s="75"/>
      <c r="DF188" s="75"/>
      <c r="DG188" s="75"/>
      <c r="DH188" s="75"/>
      <c r="DI188" s="75"/>
      <c r="DJ188" s="75"/>
      <c r="DK188" s="75"/>
      <c r="DL188" s="75"/>
      <c r="DM188" s="75"/>
      <c r="DN188" s="75"/>
      <c r="DO188" s="75"/>
      <c r="DP188" s="75"/>
      <c r="DQ188" s="75"/>
      <c r="DR188" s="75"/>
      <c r="DS188" s="75"/>
      <c r="DT188" s="75"/>
      <c r="DU188" s="75"/>
      <c r="DV188" s="75"/>
      <c r="DW188" s="75"/>
      <c r="DX188" s="75"/>
      <c r="DY188" s="75"/>
      <c r="DZ188" s="75"/>
      <c r="EA188" s="75"/>
      <c r="EB188" s="75"/>
      <c r="EC188" s="75"/>
      <c r="ED188" s="75"/>
      <c r="EE188" s="75"/>
      <c r="EF188" s="75"/>
      <c r="EG188" s="75"/>
      <c r="EH188" s="75"/>
      <c r="EI188" s="75"/>
      <c r="EJ188" s="75"/>
      <c r="EK188" s="75"/>
      <c r="EL188" s="75"/>
      <c r="EM188" s="75"/>
      <c r="EN188" s="75"/>
      <c r="EO188" s="75"/>
      <c r="EP188" s="75"/>
      <c r="EQ188" s="75"/>
      <c r="ER188" s="75"/>
      <c r="ES188" s="75"/>
      <c r="ET188" s="75"/>
      <c r="EU188" s="75"/>
      <c r="EV188" s="75"/>
      <c r="EW188" s="75"/>
      <c r="EX188" s="75"/>
      <c r="EY188" s="75"/>
      <c r="EZ188" s="75"/>
      <c r="FA188" s="75"/>
      <c r="FB188" s="75"/>
      <c r="FC188" s="75"/>
      <c r="FD188" s="75"/>
      <c r="FE188" s="75"/>
      <c r="FF188" s="75"/>
      <c r="FG188" s="75"/>
      <c r="FH188" s="75"/>
      <c r="FI188" s="75"/>
      <c r="FJ188" s="75"/>
      <c r="FK188" s="75"/>
      <c r="FL188" s="75"/>
      <c r="FM188" s="75"/>
      <c r="FN188" s="75"/>
      <c r="FO188" s="75"/>
      <c r="FP188" s="75"/>
      <c r="FQ188" s="75"/>
      <c r="FR188" s="75"/>
      <c r="FS188" s="75"/>
      <c r="FT188" s="75"/>
      <c r="FU188" s="75"/>
      <c r="FV188" s="75"/>
      <c r="FW188" s="75"/>
      <c r="FX188" s="75"/>
      <c r="FY188" s="75"/>
      <c r="FZ188" s="75"/>
      <c r="GA188" s="75"/>
      <c r="GB188" s="75"/>
      <c r="GC188" s="75"/>
      <c r="GD188" s="75"/>
      <c r="GE188" s="75"/>
      <c r="GF188" s="75"/>
      <c r="GG188" s="75"/>
      <c r="GH188" s="75"/>
      <c r="GI188" s="75"/>
      <c r="GJ188" s="75"/>
      <c r="GK188" s="75"/>
      <c r="GL188" s="75"/>
      <c r="GM188" s="75"/>
      <c r="GN188" s="75"/>
      <c r="GO188" s="75"/>
      <c r="GP188" s="75"/>
      <c r="GQ188" s="75"/>
      <c r="GR188" s="75"/>
      <c r="GS188" s="75"/>
      <c r="GT188" s="75"/>
      <c r="GU188" s="75"/>
      <c r="GV188" s="75"/>
      <c r="GW188" s="75"/>
      <c r="GX188" s="75"/>
      <c r="GY188" s="75"/>
      <c r="GZ188" s="75"/>
      <c r="HA188" s="75"/>
      <c r="HB188" s="75"/>
      <c r="HC188" s="75"/>
      <c r="HD188" s="75"/>
      <c r="HE188" s="75"/>
      <c r="HF188" s="75"/>
      <c r="HG188" s="75"/>
      <c r="HH188" s="75"/>
      <c r="HI188" s="75"/>
      <c r="HJ188" s="75"/>
      <c r="HK188" s="75"/>
      <c r="HL188" s="75"/>
      <c r="HM188" s="75"/>
      <c r="HN188" s="75"/>
      <c r="HO188" s="75"/>
      <c r="HP188" s="75"/>
      <c r="HQ188" s="75"/>
      <c r="HR188" s="75"/>
      <c r="HS188" s="75"/>
      <c r="HT188" s="75"/>
      <c r="HU188" s="75"/>
      <c r="HV188" s="75"/>
      <c r="HW188" s="75"/>
      <c r="HX188" s="75"/>
      <c r="HY188" s="75"/>
      <c r="HZ188" s="75"/>
      <c r="IA188" s="75"/>
      <c r="IB188" s="75"/>
      <c r="IC188" s="75"/>
      <c r="ID188" s="75"/>
      <c r="IE188" s="75"/>
      <c r="IF188" s="75"/>
      <c r="IG188" s="75"/>
      <c r="IH188" s="75"/>
      <c r="II188" s="75"/>
      <c r="IJ188" s="75"/>
      <c r="IK188" s="75"/>
      <c r="IL188" s="75"/>
      <c r="IM188" s="75"/>
      <c r="IN188" s="75"/>
      <c r="IO188" s="75"/>
      <c r="IP188" s="75"/>
      <c r="IQ188" s="75"/>
      <c r="IR188" s="75"/>
      <c r="IS188" s="75"/>
      <c r="IT188" s="75"/>
      <c r="IU188" s="75"/>
      <c r="IV188" s="75"/>
      <c r="IW188" s="75"/>
      <c r="IX188" s="75"/>
      <c r="IY188" s="75"/>
      <c r="IZ188" s="75"/>
      <c r="JA188" s="75"/>
      <c r="JB188" s="75"/>
      <c r="JC188" s="75"/>
      <c r="JD188" s="75"/>
      <c r="JE188" s="75"/>
      <c r="JF188" s="75"/>
      <c r="JG188" s="75"/>
      <c r="JH188" s="75"/>
      <c r="JI188" s="75"/>
      <c r="JJ188" s="75"/>
      <c r="JK188" s="75"/>
      <c r="JL188" s="75"/>
      <c r="JM188" s="75"/>
      <c r="JN188" s="75"/>
      <c r="JO188" s="75"/>
      <c r="JP188" s="75"/>
      <c r="JQ188" s="75"/>
      <c r="JR188" s="75"/>
      <c r="JS188" s="75"/>
      <c r="JT188" s="75"/>
      <c r="JU188" s="75"/>
      <c r="JV188" s="75"/>
      <c r="JW188" s="75"/>
      <c r="JX188" s="75"/>
      <c r="JY188" s="75"/>
      <c r="JZ188" s="75"/>
      <c r="KA188" s="75"/>
      <c r="KB188" s="75"/>
      <c r="KC188" s="75"/>
      <c r="KD188" s="75"/>
      <c r="KE188" s="75"/>
      <c r="KF188" s="75"/>
      <c r="KG188" s="75"/>
      <c r="KH188" s="75"/>
      <c r="KI188" s="75"/>
      <c r="KJ188" s="75"/>
      <c r="KK188" s="75"/>
      <c r="KL188" s="75"/>
      <c r="KM188" s="75"/>
      <c r="KN188" s="75"/>
      <c r="KO188" s="75"/>
      <c r="KP188" s="75"/>
      <c r="KQ188" s="75"/>
      <c r="KR188" s="75"/>
      <c r="KS188" s="75"/>
      <c r="KT188" s="75"/>
      <c r="KU188" s="75"/>
      <c r="KV188" s="75"/>
      <c r="KW188" s="75"/>
      <c r="KX188" s="75"/>
      <c r="KY188" s="75"/>
      <c r="KZ188" s="75"/>
      <c r="LA188" s="75"/>
      <c r="LB188" s="75"/>
      <c r="LC188" s="75"/>
      <c r="LD188" s="75"/>
      <c r="LE188" s="75"/>
      <c r="LF188" s="75"/>
      <c r="LG188" s="75"/>
      <c r="LH188" s="75"/>
      <c r="LI188" s="75"/>
      <c r="LJ188" s="75"/>
      <c r="LK188" s="75"/>
      <c r="LL188" s="75"/>
      <c r="LM188" s="75"/>
      <c r="LN188" s="75"/>
      <c r="LO188" s="75"/>
      <c r="LP188" s="75"/>
      <c r="LQ188" s="75"/>
      <c r="LR188" s="75"/>
      <c r="LS188" s="75"/>
      <c r="LT188" s="75"/>
      <c r="LU188" s="75"/>
      <c r="LV188" s="75"/>
      <c r="LW188" s="75"/>
      <c r="LX188" s="75"/>
      <c r="LY188" s="75"/>
      <c r="LZ188" s="75"/>
      <c r="MA188" s="75"/>
      <c r="MB188" s="75"/>
      <c r="MC188" s="75"/>
      <c r="MD188" s="75"/>
      <c r="ME188" s="75"/>
      <c r="MF188" s="75"/>
      <c r="MG188" s="75"/>
      <c r="MH188" s="75"/>
      <c r="MI188" s="75"/>
      <c r="MJ188" s="75"/>
      <c r="MK188" s="75"/>
      <c r="ML188" s="75"/>
      <c r="MM188" s="75"/>
      <c r="MN188" s="75"/>
      <c r="MO188" s="75"/>
      <c r="MP188" s="75"/>
      <c r="MQ188" s="75"/>
      <c r="MR188" s="75"/>
      <c r="MS188" s="75"/>
      <c r="MT188" s="75"/>
      <c r="MU188" s="75"/>
      <c r="MV188" s="75"/>
      <c r="MW188" s="75"/>
      <c r="MX188" s="75"/>
      <c r="MY188" s="75"/>
      <c r="MZ188" s="75"/>
      <c r="NA188" s="75"/>
      <c r="NB188" s="75"/>
      <c r="NC188" s="75"/>
      <c r="ND188" s="75"/>
      <c r="NE188" s="75"/>
      <c r="NF188" s="75"/>
      <c r="NG188" s="75"/>
      <c r="NH188" s="75"/>
      <c r="NI188" s="75"/>
      <c r="NJ188" s="75"/>
      <c r="NK188" s="75"/>
      <c r="NL188" s="75"/>
      <c r="NM188" s="75"/>
      <c r="NN188" s="75"/>
      <c r="NO188" s="75"/>
      <c r="NP188" s="75"/>
      <c r="NQ188" s="75"/>
      <c r="NR188" s="75"/>
      <c r="NS188" s="75"/>
      <c r="NT188" s="75"/>
      <c r="NU188" s="75"/>
      <c r="NV188" s="75"/>
      <c r="NW188" s="75"/>
      <c r="NX188" s="75"/>
      <c r="NY188" s="75"/>
      <c r="NZ188" s="75"/>
      <c r="OA188" s="75"/>
      <c r="OB188" s="75"/>
      <c r="OC188" s="75"/>
      <c r="OD188" s="75"/>
      <c r="OE188" s="75"/>
      <c r="OF188" s="75"/>
      <c r="OG188" s="75"/>
      <c r="OH188" s="75"/>
      <c r="OI188" s="75"/>
      <c r="OJ188" s="75"/>
      <c r="OK188" s="75"/>
      <c r="OL188" s="75"/>
      <c r="OM188" s="75"/>
      <c r="ON188" s="75"/>
      <c r="OO188" s="75"/>
      <c r="OP188" s="75"/>
      <c r="OQ188" s="75"/>
      <c r="OR188" s="75"/>
      <c r="OS188" s="75"/>
      <c r="OT188" s="75"/>
      <c r="OU188" s="75"/>
      <c r="OV188" s="75"/>
      <c r="OW188" s="75"/>
      <c r="OX188" s="75"/>
      <c r="OY188" s="75"/>
      <c r="OZ188" s="75"/>
      <c r="PA188" s="75"/>
      <c r="PB188" s="75"/>
      <c r="PC188" s="75"/>
      <c r="PD188" s="75"/>
      <c r="PE188" s="75"/>
      <c r="PF188" s="75"/>
      <c r="PG188" s="75"/>
      <c r="PH188" s="75"/>
      <c r="PI188" s="75"/>
      <c r="PJ188" s="75"/>
      <c r="PK188" s="75"/>
      <c r="PL188" s="75"/>
      <c r="PM188" s="75"/>
      <c r="PN188" s="75"/>
      <c r="PO188" s="75"/>
      <c r="PP188" s="75"/>
      <c r="PQ188" s="75"/>
      <c r="PR188" s="75"/>
      <c r="PS188" s="75"/>
      <c r="PT188" s="75"/>
      <c r="PU188" s="75"/>
      <c r="PV188" s="75"/>
      <c r="PW188" s="75"/>
      <c r="PX188" s="75"/>
      <c r="PY188" s="75"/>
      <c r="PZ188" s="75"/>
      <c r="QA188" s="75"/>
      <c r="QB188" s="75"/>
      <c r="QC188" s="75"/>
      <c r="QD188" s="75"/>
      <c r="QE188" s="75"/>
      <c r="QF188" s="75"/>
      <c r="QG188" s="75"/>
      <c r="QH188" s="75"/>
      <c r="QI188" s="75"/>
      <c r="QJ188" s="75"/>
      <c r="QK188" s="75"/>
      <c r="QL188" s="75"/>
      <c r="QM188" s="75"/>
      <c r="QN188" s="75"/>
      <c r="QO188" s="75"/>
      <c r="QP188" s="75"/>
      <c r="QQ188" s="75"/>
      <c r="QR188" s="75"/>
      <c r="QS188" s="75"/>
      <c r="QT188" s="75"/>
      <c r="QU188" s="75"/>
      <c r="QV188" s="75"/>
      <c r="QW188" s="75"/>
      <c r="QX188" s="75"/>
      <c r="QY188" s="75"/>
      <c r="QZ188" s="75"/>
      <c r="RA188" s="75"/>
      <c r="RB188" s="75"/>
      <c r="RC188" s="75"/>
      <c r="RD188" s="75"/>
      <c r="RE188" s="75"/>
      <c r="RF188" s="75"/>
      <c r="RG188" s="75"/>
      <c r="RH188" s="75"/>
      <c r="RI188" s="75"/>
      <c r="RJ188" s="75"/>
      <c r="RK188" s="75"/>
      <c r="RL188" s="75"/>
      <c r="RM188" s="75"/>
      <c r="RN188" s="75"/>
      <c r="RO188" s="75"/>
      <c r="RP188" s="75"/>
      <c r="RQ188" s="75"/>
      <c r="RR188" s="75"/>
      <c r="RS188" s="75"/>
      <c r="RT188" s="75"/>
      <c r="RU188" s="75"/>
      <c r="RV188" s="75"/>
      <c r="RW188" s="75"/>
      <c r="RX188" s="75"/>
      <c r="RY188" s="75"/>
      <c r="RZ188" s="75"/>
      <c r="SA188" s="75"/>
      <c r="SB188" s="75"/>
      <c r="SC188" s="75"/>
      <c r="SD188" s="75"/>
      <c r="SE188" s="75"/>
      <c r="SF188" s="75"/>
      <c r="SG188" s="75"/>
      <c r="SH188" s="75"/>
      <c r="SI188" s="75"/>
      <c r="SJ188" s="75"/>
      <c r="SK188" s="75"/>
      <c r="SL188" s="75"/>
      <c r="SM188" s="75"/>
      <c r="SN188" s="75"/>
      <c r="SO188" s="75"/>
      <c r="SP188" s="75"/>
      <c r="SQ188" s="75"/>
      <c r="SR188" s="75"/>
      <c r="SS188" s="75"/>
      <c r="ST188" s="75"/>
      <c r="SU188" s="75"/>
      <c r="SV188" s="75"/>
      <c r="SW188" s="75"/>
      <c r="SX188" s="75"/>
      <c r="SY188" s="75"/>
      <c r="SZ188" s="75"/>
      <c r="TA188" s="75"/>
      <c r="TB188" s="75"/>
      <c r="TC188" s="75"/>
      <c r="TD188" s="75"/>
      <c r="TE188" s="75"/>
      <c r="TF188" s="75"/>
      <c r="TG188" s="75"/>
      <c r="TH188" s="75"/>
      <c r="TI188" s="75"/>
      <c r="TJ188" s="75"/>
      <c r="TK188" s="75"/>
      <c r="TL188" s="75"/>
      <c r="TM188" s="75"/>
      <c r="TN188" s="75"/>
      <c r="TO188" s="75"/>
      <c r="TP188" s="75"/>
      <c r="TQ188" s="75"/>
      <c r="TR188" s="75"/>
      <c r="TS188" s="75"/>
      <c r="TT188" s="75"/>
      <c r="TU188" s="75"/>
      <c r="TV188" s="75"/>
      <c r="TW188" s="75"/>
      <c r="TX188" s="75"/>
      <c r="TY188" s="75"/>
      <c r="TZ188" s="75"/>
      <c r="UA188" s="75"/>
      <c r="UB188" s="75"/>
      <c r="UC188" s="75"/>
      <c r="UD188" s="75"/>
      <c r="UE188" s="75"/>
      <c r="UF188" s="75"/>
      <c r="UG188" s="75"/>
      <c r="UH188" s="75"/>
      <c r="UI188" s="75"/>
      <c r="UJ188" s="75"/>
      <c r="UK188" s="75"/>
      <c r="UL188" s="75"/>
      <c r="UM188" s="75"/>
      <c r="UN188" s="75"/>
      <c r="UO188" s="75"/>
      <c r="UP188" s="75"/>
      <c r="UQ188" s="75"/>
      <c r="UR188" s="75"/>
      <c r="US188" s="75"/>
      <c r="UT188" s="75"/>
      <c r="UU188" s="75"/>
      <c r="UV188" s="75"/>
      <c r="UW188" s="75"/>
      <c r="UX188" s="75"/>
      <c r="UY188" s="75"/>
      <c r="UZ188" s="75"/>
      <c r="VA188" s="75"/>
      <c r="VB188" s="75"/>
      <c r="VC188" s="75"/>
      <c r="VD188" s="75"/>
      <c r="VE188" s="75"/>
      <c r="VF188" s="75"/>
      <c r="VG188" s="75"/>
      <c r="VH188" s="75"/>
      <c r="VI188" s="75"/>
      <c r="VJ188" s="75"/>
      <c r="VK188" s="75"/>
      <c r="VL188" s="75"/>
      <c r="VM188" s="75"/>
      <c r="VN188" s="75"/>
      <c r="VO188" s="75"/>
      <c r="VP188" s="75"/>
      <c r="VQ188" s="75"/>
      <c r="VR188" s="75"/>
      <c r="VS188" s="75"/>
      <c r="VT188" s="75"/>
      <c r="VU188" s="75"/>
      <c r="VV188" s="75"/>
      <c r="VW188" s="75"/>
      <c r="VX188" s="75"/>
      <c r="VY188" s="75"/>
      <c r="VZ188" s="75"/>
      <c r="WA188" s="75"/>
      <c r="WB188" s="75"/>
      <c r="WC188" s="75"/>
      <c r="WD188" s="75"/>
      <c r="WE188" s="75"/>
      <c r="WF188" s="75"/>
      <c r="WG188" s="75"/>
      <c r="WH188" s="75"/>
      <c r="WI188" s="75"/>
      <c r="WJ188" s="75"/>
      <c r="WK188" s="75"/>
      <c r="WL188" s="75"/>
      <c r="WM188" s="75"/>
      <c r="WN188" s="75"/>
      <c r="WO188" s="75"/>
      <c r="WP188" s="75"/>
      <c r="WQ188" s="75"/>
      <c r="WR188" s="75"/>
      <c r="WS188" s="75"/>
      <c r="WT188" s="75"/>
      <c r="WU188" s="75"/>
      <c r="WV188" s="75"/>
      <c r="WW188" s="75"/>
      <c r="WX188" s="75"/>
      <c r="WY188" s="75"/>
      <c r="WZ188" s="75"/>
      <c r="XA188" s="75"/>
      <c r="XB188" s="75"/>
      <c r="XC188" s="75"/>
      <c r="XD188" s="75"/>
      <c r="XE188" s="75"/>
      <c r="XF188" s="75"/>
      <c r="XG188" s="75"/>
      <c r="XH188" s="75"/>
      <c r="XI188" s="75"/>
      <c r="XJ188" s="75"/>
      <c r="XK188" s="75"/>
      <c r="XL188" s="75"/>
      <c r="XM188" s="75"/>
      <c r="XN188" s="75"/>
      <c r="XO188" s="75"/>
      <c r="XP188" s="75"/>
      <c r="XQ188" s="75"/>
      <c r="XR188" s="75"/>
      <c r="XS188" s="75"/>
      <c r="XT188" s="75"/>
      <c r="XU188" s="75"/>
      <c r="XV188" s="75"/>
      <c r="XW188" s="75"/>
      <c r="XX188" s="75"/>
      <c r="XY188" s="75"/>
      <c r="XZ188" s="75"/>
      <c r="YA188" s="75"/>
      <c r="YB188" s="75"/>
      <c r="YC188" s="75"/>
      <c r="YD188" s="75"/>
      <c r="YE188" s="75"/>
      <c r="YF188" s="75"/>
      <c r="YG188" s="75"/>
      <c r="YH188" s="75"/>
      <c r="YI188" s="75"/>
      <c r="YJ188" s="75"/>
      <c r="YK188" s="75"/>
      <c r="YL188" s="75"/>
      <c r="YM188" s="75"/>
      <c r="YN188" s="75"/>
      <c r="YO188" s="75"/>
      <c r="YP188" s="75"/>
      <c r="YQ188" s="75"/>
      <c r="YR188" s="75"/>
      <c r="YS188" s="75"/>
      <c r="YT188" s="75"/>
      <c r="YU188" s="75"/>
      <c r="YV188" s="75"/>
      <c r="YW188" s="75"/>
      <c r="YX188" s="75"/>
      <c r="YY188" s="75"/>
      <c r="YZ188" s="75"/>
      <c r="ZA188" s="75"/>
      <c r="ZB188" s="75"/>
      <c r="ZC188" s="75"/>
      <c r="ZD188" s="75"/>
      <c r="ZE188" s="75"/>
      <c r="ZF188" s="75"/>
      <c r="ZG188" s="75"/>
      <c r="ZH188" s="75"/>
      <c r="ZI188" s="75"/>
      <c r="ZJ188" s="75"/>
      <c r="ZK188" s="75"/>
      <c r="ZL188" s="75"/>
      <c r="ZM188" s="75"/>
      <c r="ZN188" s="75"/>
      <c r="ZO188" s="75"/>
      <c r="ZP188" s="75"/>
      <c r="ZQ188" s="75"/>
      <c r="ZR188" s="75"/>
      <c r="ZS188" s="75"/>
      <c r="ZT188" s="75"/>
      <c r="ZU188" s="75"/>
      <c r="ZV188" s="75"/>
      <c r="ZW188" s="75"/>
      <c r="ZX188" s="75"/>
      <c r="ZY188" s="75"/>
      <c r="ZZ188" s="75"/>
      <c r="AAA188" s="75"/>
      <c r="AAB188" s="75"/>
      <c r="AAC188" s="75"/>
      <c r="AAD188" s="75"/>
      <c r="AAE188" s="75"/>
      <c r="AAF188" s="75"/>
      <c r="AAG188" s="75"/>
      <c r="AAH188" s="75"/>
      <c r="AAI188" s="75"/>
      <c r="AAJ188" s="75"/>
      <c r="AAK188" s="75"/>
      <c r="AAL188" s="75"/>
      <c r="AAM188" s="75"/>
      <c r="AAN188" s="75"/>
      <c r="AAO188" s="75"/>
      <c r="AAP188" s="75"/>
      <c r="AAQ188" s="75"/>
      <c r="AAR188" s="75"/>
      <c r="AAS188" s="75"/>
      <c r="AAT188" s="75"/>
      <c r="AAU188" s="75"/>
      <c r="AAV188" s="75"/>
      <c r="AAW188" s="75"/>
      <c r="AAX188" s="75"/>
      <c r="AAY188" s="75"/>
      <c r="AAZ188" s="75"/>
      <c r="ABA188" s="75"/>
      <c r="ABB188" s="75"/>
      <c r="ABC188" s="75"/>
      <c r="ABD188" s="75"/>
      <c r="ABE188" s="75"/>
      <c r="ABF188" s="75"/>
      <c r="ABG188" s="75"/>
      <c r="ABH188" s="75"/>
      <c r="ABI188" s="75"/>
      <c r="ABJ188" s="75"/>
      <c r="ABK188" s="75"/>
      <c r="ABL188" s="75"/>
      <c r="ABM188" s="75"/>
      <c r="ABN188" s="75"/>
      <c r="ABO188" s="75"/>
      <c r="ABP188" s="75"/>
      <c r="ABQ188" s="75"/>
      <c r="ABR188" s="75"/>
      <c r="ABS188" s="75"/>
      <c r="ABT188" s="75"/>
      <c r="ABU188" s="75"/>
      <c r="ABV188" s="75"/>
      <c r="ABW188" s="75"/>
      <c r="ABX188" s="75"/>
      <c r="ABY188" s="75"/>
      <c r="ABZ188" s="75"/>
      <c r="ACA188" s="75"/>
      <c r="ACB188" s="75"/>
      <c r="ACC188" s="75"/>
      <c r="ACD188" s="75"/>
      <c r="ACE188" s="75"/>
      <c r="ACF188" s="75"/>
      <c r="ACG188" s="75"/>
      <c r="ACH188" s="75"/>
      <c r="ACI188" s="75"/>
      <c r="ACJ188" s="75"/>
      <c r="ACK188" s="75"/>
      <c r="ACL188" s="75"/>
      <c r="ACM188" s="75"/>
      <c r="ACN188" s="75"/>
      <c r="ACO188" s="75"/>
      <c r="ACP188" s="75"/>
      <c r="ACQ188" s="75"/>
      <c r="ACR188" s="75"/>
      <c r="ACS188" s="75"/>
      <c r="ACT188" s="75"/>
      <c r="ACU188" s="75"/>
      <c r="ACV188" s="75"/>
      <c r="ACW188" s="75"/>
      <c r="ACX188" s="75"/>
      <c r="ACY188" s="75"/>
      <c r="ACZ188" s="75"/>
      <c r="ADA188" s="75"/>
      <c r="ADB188" s="75"/>
      <c r="ADC188" s="75"/>
      <c r="ADD188" s="75"/>
      <c r="ADE188" s="75"/>
      <c r="ADF188" s="75"/>
      <c r="ADG188" s="75"/>
      <c r="ADH188" s="75"/>
      <c r="ADI188" s="75"/>
      <c r="ADJ188" s="75"/>
      <c r="ADK188" s="75"/>
      <c r="ADL188" s="75"/>
      <c r="ADM188" s="75"/>
      <c r="ADN188" s="75"/>
      <c r="ADO188" s="75"/>
      <c r="ADP188" s="75"/>
      <c r="ADQ188" s="75"/>
      <c r="ADR188" s="75"/>
      <c r="ADS188" s="75"/>
      <c r="ADT188" s="75"/>
      <c r="ADU188" s="75"/>
      <c r="ADV188" s="75"/>
      <c r="ADW188" s="75"/>
      <c r="ADX188" s="75"/>
      <c r="ADY188" s="75"/>
      <c r="ADZ188" s="75"/>
      <c r="AEA188" s="75"/>
      <c r="AEB188" s="75"/>
      <c r="AEC188" s="75"/>
      <c r="AED188" s="75"/>
      <c r="AEE188" s="75"/>
      <c r="AEF188" s="75"/>
      <c r="AEG188" s="75"/>
      <c r="AEH188" s="75"/>
      <c r="AEI188" s="75"/>
      <c r="AEJ188" s="75"/>
      <c r="AEK188" s="75"/>
      <c r="AEL188" s="75"/>
      <c r="AEM188" s="75"/>
      <c r="AEN188" s="75"/>
      <c r="AEO188" s="75"/>
      <c r="AEP188" s="75"/>
      <c r="AEQ188" s="75"/>
      <c r="AER188" s="75"/>
      <c r="AES188" s="75"/>
      <c r="AET188" s="75"/>
      <c r="AEU188" s="75"/>
      <c r="AEV188" s="75"/>
      <c r="AEW188" s="75"/>
      <c r="AEX188" s="75"/>
      <c r="AEY188" s="75"/>
      <c r="AEZ188" s="75"/>
      <c r="AFA188" s="75"/>
      <c r="AFB188" s="75"/>
      <c r="AFC188" s="75"/>
      <c r="AFD188" s="75"/>
      <c r="AFE188" s="75"/>
      <c r="AFF188" s="75"/>
      <c r="AFG188" s="75"/>
      <c r="AFH188" s="75"/>
      <c r="AFI188" s="75"/>
      <c r="AFJ188" s="75"/>
      <c r="AFK188" s="75"/>
      <c r="AFL188" s="75"/>
      <c r="AFM188" s="75"/>
      <c r="AFN188" s="75"/>
      <c r="AFO188" s="75"/>
      <c r="AFP188" s="75"/>
      <c r="AFQ188" s="75"/>
      <c r="AFR188" s="75"/>
      <c r="AFS188" s="75"/>
      <c r="AFT188" s="75"/>
      <c r="AFU188" s="75"/>
      <c r="AFV188" s="75"/>
      <c r="AFW188" s="75"/>
      <c r="AFX188" s="75"/>
      <c r="AFY188" s="75"/>
      <c r="AFZ188" s="75"/>
      <c r="AGA188" s="75"/>
      <c r="AGB188" s="75"/>
      <c r="AGC188" s="75"/>
      <c r="AGD188" s="75"/>
      <c r="AGE188" s="75"/>
      <c r="AGF188" s="75"/>
      <c r="AGG188" s="75"/>
      <c r="AGH188" s="75"/>
      <c r="AGI188" s="75"/>
      <c r="AGJ188" s="75"/>
      <c r="AGK188" s="75"/>
      <c r="AGL188" s="75"/>
      <c r="AGM188" s="75"/>
      <c r="AGN188" s="75"/>
      <c r="AGO188" s="75"/>
      <c r="AGP188" s="75"/>
      <c r="AGQ188" s="75"/>
      <c r="AGR188" s="75"/>
      <c r="AGS188" s="75"/>
      <c r="AGT188" s="75"/>
      <c r="AGU188" s="75"/>
      <c r="AGV188" s="75"/>
      <c r="AGW188" s="75"/>
      <c r="AGX188" s="75"/>
      <c r="AGY188" s="75"/>
      <c r="AGZ188" s="75"/>
      <c r="AHA188" s="75"/>
      <c r="AHB188" s="75"/>
      <c r="AHC188" s="75"/>
      <c r="AHD188" s="75"/>
      <c r="AHE188" s="75"/>
      <c r="AHF188" s="75"/>
      <c r="AHG188" s="75"/>
      <c r="AHH188" s="75"/>
      <c r="AHI188" s="75"/>
      <c r="AHJ188" s="75"/>
      <c r="AHK188" s="75"/>
      <c r="AHL188" s="75"/>
      <c r="AHM188" s="75"/>
      <c r="AHN188" s="75"/>
      <c r="AHO188" s="75"/>
      <c r="AHP188" s="75"/>
      <c r="AHQ188" s="75"/>
      <c r="AHR188" s="75"/>
      <c r="AHS188" s="75"/>
      <c r="AHT188" s="75"/>
      <c r="AHU188" s="75"/>
      <c r="AHV188" s="75"/>
      <c r="AHW188" s="75"/>
      <c r="AHX188" s="75"/>
      <c r="AHY188" s="75"/>
      <c r="AHZ188" s="75"/>
      <c r="AIA188" s="75"/>
      <c r="AIB188" s="75"/>
      <c r="AIC188" s="75"/>
      <c r="AID188" s="75"/>
      <c r="AIE188" s="75"/>
      <c r="AIF188" s="75"/>
      <c r="AIG188" s="75"/>
      <c r="AIH188" s="75"/>
      <c r="AII188" s="75"/>
      <c r="AIJ188" s="75"/>
      <c r="AIK188" s="75"/>
      <c r="AIL188" s="75"/>
      <c r="AIM188" s="75"/>
      <c r="AIN188" s="75"/>
      <c r="AIO188" s="75"/>
      <c r="AIP188" s="75"/>
      <c r="AIQ188" s="75"/>
      <c r="AIR188" s="75"/>
      <c r="AIS188" s="75"/>
      <c r="AIT188" s="75"/>
      <c r="AIU188" s="75"/>
      <c r="AIV188" s="75"/>
      <c r="AIW188" s="75"/>
      <c r="AIX188" s="75"/>
      <c r="AIY188" s="75"/>
      <c r="AIZ188" s="75"/>
      <c r="AJA188" s="75"/>
      <c r="AJB188" s="75"/>
      <c r="AJC188" s="75"/>
      <c r="AJD188" s="75"/>
      <c r="AJE188" s="75"/>
      <c r="AJF188" s="75"/>
      <c r="AJG188" s="75"/>
      <c r="AJH188" s="75"/>
      <c r="AJI188" s="75"/>
      <c r="AJJ188" s="75"/>
      <c r="AJK188" s="75"/>
      <c r="AJL188" s="75"/>
      <c r="AJM188" s="75"/>
      <c r="AJN188" s="75"/>
      <c r="AJO188" s="75"/>
      <c r="AJP188" s="75"/>
      <c r="AJQ188" s="75"/>
      <c r="AJR188" s="75"/>
      <c r="AJS188" s="75"/>
      <c r="AJT188" s="75"/>
      <c r="AJU188" s="75"/>
      <c r="AJV188" s="75"/>
      <c r="AJW188" s="75"/>
      <c r="AJX188" s="75"/>
      <c r="AJY188" s="75"/>
      <c r="AJZ188" s="75"/>
      <c r="AKA188" s="75"/>
      <c r="AKB188" s="75"/>
      <c r="AKC188" s="75"/>
      <c r="AKD188" s="75"/>
      <c r="AKE188" s="75"/>
      <c r="AKF188" s="75"/>
      <c r="AKG188" s="75"/>
      <c r="AKH188" s="75"/>
      <c r="AKI188" s="75"/>
      <c r="AKJ188" s="75"/>
      <c r="AKK188" s="75"/>
      <c r="AKL188" s="75"/>
      <c r="AKM188" s="75"/>
      <c r="AKN188" s="75"/>
      <c r="AKO188" s="75"/>
      <c r="AKP188" s="75"/>
      <c r="AKQ188" s="75"/>
      <c r="AKR188" s="75"/>
      <c r="AKS188" s="75"/>
      <c r="AKT188" s="75"/>
      <c r="AKU188" s="75"/>
      <c r="AKV188" s="75"/>
      <c r="AKW188" s="75"/>
      <c r="AKX188" s="75"/>
      <c r="AKY188" s="75"/>
      <c r="AKZ188" s="75"/>
      <c r="ALA188" s="75"/>
      <c r="ALB188" s="75"/>
      <c r="ALC188" s="75"/>
      <c r="ALD188" s="75"/>
      <c r="ALE188" s="75"/>
      <c r="ALF188" s="75"/>
      <c r="ALG188" s="75"/>
      <c r="ALH188" s="75"/>
      <c r="ALI188" s="75"/>
      <c r="ALJ188" s="75"/>
      <c r="ALK188" s="75"/>
      <c r="ALL188" s="75"/>
      <c r="ALM188" s="75"/>
      <c r="ALN188" s="75"/>
      <c r="ALO188" s="75"/>
      <c r="ALP188" s="75"/>
      <c r="ALQ188" s="75"/>
      <c r="ALR188" s="75"/>
      <c r="ALS188" s="75"/>
      <c r="ALT188" s="75"/>
      <c r="ALU188" s="75"/>
      <c r="ALV188" s="75"/>
      <c r="ALW188" s="75"/>
      <c r="ALX188" s="75"/>
      <c r="ALY188" s="75"/>
      <c r="ALZ188" s="75"/>
      <c r="AMA188" s="75"/>
      <c r="AMB188" s="75"/>
      <c r="AMC188" s="75"/>
      <c r="AMD188" s="75"/>
      <c r="AME188" s="75"/>
      <c r="AMF188" s="75"/>
      <c r="AMG188" s="75"/>
      <c r="AMH188" s="75"/>
      <c r="AMI188" s="75"/>
      <c r="AMJ188" s="75"/>
      <c r="AMK188" s="75"/>
      <c r="AML188" s="75"/>
      <c r="AMM188" s="75"/>
      <c r="AMN188" s="75"/>
      <c r="AMO188" s="75"/>
      <c r="AMP188" s="75"/>
      <c r="AMQ188" s="75"/>
    </row>
    <row r="189" spans="1:1031" s="92" customFormat="1" ht="13.5" customHeight="1" x14ac:dyDescent="0.2">
      <c r="A189" s="75"/>
      <c r="B189" s="57">
        <v>280</v>
      </c>
      <c r="C189" s="70" t="s">
        <v>150</v>
      </c>
      <c r="D189" s="3">
        <v>0</v>
      </c>
      <c r="E189" s="3">
        <v>0</v>
      </c>
      <c r="F189" s="22">
        <f t="shared" si="190"/>
        <v>16923</v>
      </c>
      <c r="G189" s="3">
        <v>16923</v>
      </c>
      <c r="H189" s="3">
        <v>0</v>
      </c>
      <c r="I189" s="3">
        <v>16923</v>
      </c>
      <c r="J189" s="3">
        <v>16923</v>
      </c>
      <c r="K189" s="3">
        <v>0</v>
      </c>
      <c r="L189" s="3">
        <v>4963.1400000000003</v>
      </c>
      <c r="M189" s="3">
        <v>16059.36</v>
      </c>
      <c r="N189" s="3">
        <f>J189-M189</f>
        <v>863.63999999999942</v>
      </c>
      <c r="O189" s="3">
        <f t="shared" si="207"/>
        <v>863.63999999999942</v>
      </c>
      <c r="P189" s="3">
        <f>+I189-J189</f>
        <v>0</v>
      </c>
      <c r="Q189" s="22">
        <v>8659.6200000000008</v>
      </c>
      <c r="R189" s="3">
        <v>7399.74</v>
      </c>
      <c r="S189" s="4">
        <f t="shared" si="202"/>
        <v>94.896649530225147</v>
      </c>
      <c r="T189" s="4">
        <f t="shared" si="199"/>
        <v>94.896649530225147</v>
      </c>
      <c r="U189" s="75"/>
      <c r="V189" s="75"/>
      <c r="W189" s="75"/>
      <c r="X189" s="75"/>
      <c r="Y189" s="75"/>
      <c r="Z189" s="75"/>
      <c r="AA189" s="75"/>
      <c r="AB189" s="75"/>
      <c r="AC189" s="75"/>
      <c r="AD189" s="75"/>
      <c r="AE189" s="75"/>
      <c r="AF189" s="75"/>
      <c r="AG189" s="75"/>
      <c r="AH189" s="75"/>
      <c r="AI189" s="75"/>
      <c r="AJ189" s="75"/>
      <c r="AK189" s="75"/>
      <c r="AL189" s="75"/>
      <c r="AM189" s="75"/>
      <c r="AN189" s="75"/>
      <c r="AO189" s="75"/>
      <c r="AP189" s="75"/>
      <c r="AQ189" s="75"/>
      <c r="AR189" s="75"/>
      <c r="AS189" s="75"/>
      <c r="AT189" s="75"/>
      <c r="AU189" s="75"/>
      <c r="AV189" s="75"/>
      <c r="AW189" s="75"/>
      <c r="AX189" s="75"/>
      <c r="AY189" s="75"/>
      <c r="AZ189" s="75"/>
      <c r="BA189" s="75"/>
      <c r="BB189" s="75"/>
      <c r="BC189" s="75"/>
      <c r="BD189" s="75"/>
      <c r="BE189" s="75"/>
      <c r="BF189" s="75"/>
      <c r="BG189" s="75"/>
      <c r="BH189" s="75"/>
      <c r="BI189" s="75"/>
      <c r="BJ189" s="75"/>
      <c r="BK189" s="75"/>
      <c r="BL189" s="75"/>
      <c r="BM189" s="75"/>
      <c r="BN189" s="75"/>
      <c r="BO189" s="75"/>
      <c r="BP189" s="75"/>
      <c r="BQ189" s="75"/>
      <c r="BR189" s="75"/>
      <c r="BS189" s="75"/>
      <c r="BT189" s="75"/>
      <c r="BU189" s="75"/>
      <c r="BV189" s="75"/>
      <c r="BW189" s="75"/>
      <c r="BX189" s="75"/>
      <c r="BY189" s="75"/>
      <c r="BZ189" s="75"/>
      <c r="CA189" s="75"/>
      <c r="CB189" s="75"/>
      <c r="CC189" s="75"/>
      <c r="CD189" s="75"/>
      <c r="CE189" s="75"/>
      <c r="CF189" s="75"/>
      <c r="CG189" s="75"/>
      <c r="CH189" s="75"/>
      <c r="CI189" s="75"/>
      <c r="CJ189" s="75"/>
      <c r="CK189" s="75"/>
      <c r="CL189" s="75"/>
      <c r="CM189" s="75"/>
      <c r="CN189" s="75"/>
      <c r="CO189" s="75"/>
      <c r="CP189" s="75"/>
      <c r="CQ189" s="75"/>
      <c r="CR189" s="75"/>
      <c r="CS189" s="75"/>
      <c r="CT189" s="75"/>
      <c r="CU189" s="75"/>
      <c r="CV189" s="75"/>
      <c r="CW189" s="75"/>
      <c r="CX189" s="75"/>
      <c r="CY189" s="75"/>
      <c r="CZ189" s="75"/>
      <c r="DA189" s="75"/>
      <c r="DB189" s="75"/>
      <c r="DC189" s="75"/>
      <c r="DD189" s="75"/>
      <c r="DE189" s="75"/>
      <c r="DF189" s="75"/>
      <c r="DG189" s="75"/>
      <c r="DH189" s="75"/>
      <c r="DI189" s="75"/>
      <c r="DJ189" s="75"/>
      <c r="DK189" s="75"/>
      <c r="DL189" s="75"/>
      <c r="DM189" s="75"/>
      <c r="DN189" s="75"/>
      <c r="DO189" s="75"/>
      <c r="DP189" s="75"/>
      <c r="DQ189" s="75"/>
      <c r="DR189" s="75"/>
      <c r="DS189" s="75"/>
      <c r="DT189" s="75"/>
      <c r="DU189" s="75"/>
      <c r="DV189" s="75"/>
      <c r="DW189" s="75"/>
      <c r="DX189" s="75"/>
      <c r="DY189" s="75"/>
      <c r="DZ189" s="75"/>
      <c r="EA189" s="75"/>
      <c r="EB189" s="75"/>
      <c r="EC189" s="75"/>
      <c r="ED189" s="75"/>
      <c r="EE189" s="75"/>
      <c r="EF189" s="75"/>
      <c r="EG189" s="75"/>
      <c r="EH189" s="75"/>
      <c r="EI189" s="75"/>
      <c r="EJ189" s="75"/>
      <c r="EK189" s="75"/>
      <c r="EL189" s="75"/>
      <c r="EM189" s="75"/>
      <c r="EN189" s="75"/>
      <c r="EO189" s="75"/>
      <c r="EP189" s="75"/>
      <c r="EQ189" s="75"/>
      <c r="ER189" s="75"/>
      <c r="ES189" s="75"/>
      <c r="ET189" s="75"/>
      <c r="EU189" s="75"/>
      <c r="EV189" s="75"/>
      <c r="EW189" s="75"/>
      <c r="EX189" s="75"/>
      <c r="EY189" s="75"/>
      <c r="EZ189" s="75"/>
      <c r="FA189" s="75"/>
      <c r="FB189" s="75"/>
      <c r="FC189" s="75"/>
      <c r="FD189" s="75"/>
      <c r="FE189" s="75"/>
      <c r="FF189" s="75"/>
      <c r="FG189" s="75"/>
      <c r="FH189" s="75"/>
      <c r="FI189" s="75"/>
      <c r="FJ189" s="75"/>
      <c r="FK189" s="75"/>
      <c r="FL189" s="75"/>
      <c r="FM189" s="75"/>
      <c r="FN189" s="75"/>
      <c r="FO189" s="75"/>
      <c r="FP189" s="75"/>
      <c r="FQ189" s="75"/>
      <c r="FR189" s="75"/>
      <c r="FS189" s="75"/>
      <c r="FT189" s="75"/>
      <c r="FU189" s="75"/>
      <c r="FV189" s="75"/>
      <c r="FW189" s="75"/>
      <c r="FX189" s="75"/>
      <c r="FY189" s="75"/>
      <c r="FZ189" s="75"/>
      <c r="GA189" s="75"/>
      <c r="GB189" s="75"/>
      <c r="GC189" s="75"/>
      <c r="GD189" s="75"/>
      <c r="GE189" s="75"/>
      <c r="GF189" s="75"/>
      <c r="GG189" s="75"/>
      <c r="GH189" s="75"/>
      <c r="GI189" s="75"/>
      <c r="GJ189" s="75"/>
      <c r="GK189" s="75"/>
      <c r="GL189" s="75"/>
      <c r="GM189" s="75"/>
      <c r="GN189" s="75"/>
      <c r="GO189" s="75"/>
      <c r="GP189" s="75"/>
      <c r="GQ189" s="75"/>
      <c r="GR189" s="75"/>
      <c r="GS189" s="75"/>
      <c r="GT189" s="75"/>
      <c r="GU189" s="75"/>
      <c r="GV189" s="75"/>
      <c r="GW189" s="75"/>
      <c r="GX189" s="75"/>
      <c r="GY189" s="75"/>
      <c r="GZ189" s="75"/>
      <c r="HA189" s="75"/>
      <c r="HB189" s="75"/>
      <c r="HC189" s="75"/>
      <c r="HD189" s="75"/>
      <c r="HE189" s="75"/>
      <c r="HF189" s="75"/>
      <c r="HG189" s="75"/>
      <c r="HH189" s="75"/>
      <c r="HI189" s="75"/>
      <c r="HJ189" s="75"/>
      <c r="HK189" s="75"/>
      <c r="HL189" s="75"/>
      <c r="HM189" s="75"/>
      <c r="HN189" s="75"/>
      <c r="HO189" s="75"/>
      <c r="HP189" s="75"/>
      <c r="HQ189" s="75"/>
      <c r="HR189" s="75"/>
      <c r="HS189" s="75"/>
      <c r="HT189" s="75"/>
      <c r="HU189" s="75"/>
      <c r="HV189" s="75"/>
      <c r="HW189" s="75"/>
      <c r="HX189" s="75"/>
      <c r="HY189" s="75"/>
      <c r="HZ189" s="75"/>
      <c r="IA189" s="75"/>
      <c r="IB189" s="75"/>
      <c r="IC189" s="75"/>
      <c r="ID189" s="75"/>
      <c r="IE189" s="75"/>
      <c r="IF189" s="75"/>
      <c r="IG189" s="75"/>
      <c r="IH189" s="75"/>
      <c r="II189" s="75"/>
      <c r="IJ189" s="75"/>
      <c r="IK189" s="75"/>
      <c r="IL189" s="75"/>
      <c r="IM189" s="75"/>
      <c r="IN189" s="75"/>
      <c r="IO189" s="75"/>
      <c r="IP189" s="75"/>
      <c r="IQ189" s="75"/>
      <c r="IR189" s="75"/>
      <c r="IS189" s="75"/>
      <c r="IT189" s="75"/>
      <c r="IU189" s="75"/>
      <c r="IV189" s="75"/>
      <c r="IW189" s="75"/>
      <c r="IX189" s="75"/>
      <c r="IY189" s="75"/>
      <c r="IZ189" s="75"/>
      <c r="JA189" s="75"/>
      <c r="JB189" s="75"/>
      <c r="JC189" s="75"/>
      <c r="JD189" s="75"/>
      <c r="JE189" s="75"/>
      <c r="JF189" s="75"/>
      <c r="JG189" s="75"/>
      <c r="JH189" s="75"/>
      <c r="JI189" s="75"/>
      <c r="JJ189" s="75"/>
      <c r="JK189" s="75"/>
      <c r="JL189" s="75"/>
      <c r="JM189" s="75"/>
      <c r="JN189" s="75"/>
      <c r="JO189" s="75"/>
      <c r="JP189" s="75"/>
      <c r="JQ189" s="75"/>
      <c r="JR189" s="75"/>
      <c r="JS189" s="75"/>
      <c r="JT189" s="75"/>
      <c r="JU189" s="75"/>
      <c r="JV189" s="75"/>
      <c r="JW189" s="75"/>
      <c r="JX189" s="75"/>
      <c r="JY189" s="75"/>
      <c r="JZ189" s="75"/>
      <c r="KA189" s="75"/>
      <c r="KB189" s="75"/>
      <c r="KC189" s="75"/>
      <c r="KD189" s="75"/>
      <c r="KE189" s="75"/>
      <c r="KF189" s="75"/>
      <c r="KG189" s="75"/>
      <c r="KH189" s="75"/>
      <c r="KI189" s="75"/>
      <c r="KJ189" s="75"/>
      <c r="KK189" s="75"/>
      <c r="KL189" s="75"/>
      <c r="KM189" s="75"/>
      <c r="KN189" s="75"/>
      <c r="KO189" s="75"/>
      <c r="KP189" s="75"/>
      <c r="KQ189" s="75"/>
      <c r="KR189" s="75"/>
      <c r="KS189" s="75"/>
      <c r="KT189" s="75"/>
      <c r="KU189" s="75"/>
      <c r="KV189" s="75"/>
      <c r="KW189" s="75"/>
      <c r="KX189" s="75"/>
      <c r="KY189" s="75"/>
      <c r="KZ189" s="75"/>
      <c r="LA189" s="75"/>
      <c r="LB189" s="75"/>
      <c r="LC189" s="75"/>
      <c r="LD189" s="75"/>
      <c r="LE189" s="75"/>
      <c r="LF189" s="75"/>
      <c r="LG189" s="75"/>
      <c r="LH189" s="75"/>
      <c r="LI189" s="75"/>
      <c r="LJ189" s="75"/>
      <c r="LK189" s="75"/>
      <c r="LL189" s="75"/>
      <c r="LM189" s="75"/>
      <c r="LN189" s="75"/>
      <c r="LO189" s="75"/>
      <c r="LP189" s="75"/>
      <c r="LQ189" s="75"/>
      <c r="LR189" s="75"/>
      <c r="LS189" s="75"/>
      <c r="LT189" s="75"/>
      <c r="LU189" s="75"/>
      <c r="LV189" s="75"/>
      <c r="LW189" s="75"/>
      <c r="LX189" s="75"/>
      <c r="LY189" s="75"/>
      <c r="LZ189" s="75"/>
      <c r="MA189" s="75"/>
      <c r="MB189" s="75"/>
      <c r="MC189" s="75"/>
      <c r="MD189" s="75"/>
      <c r="ME189" s="75"/>
      <c r="MF189" s="75"/>
      <c r="MG189" s="75"/>
      <c r="MH189" s="75"/>
      <c r="MI189" s="75"/>
      <c r="MJ189" s="75"/>
      <c r="MK189" s="75"/>
      <c r="ML189" s="75"/>
      <c r="MM189" s="75"/>
      <c r="MN189" s="75"/>
      <c r="MO189" s="75"/>
      <c r="MP189" s="75"/>
      <c r="MQ189" s="75"/>
      <c r="MR189" s="75"/>
      <c r="MS189" s="75"/>
      <c r="MT189" s="75"/>
      <c r="MU189" s="75"/>
      <c r="MV189" s="75"/>
      <c r="MW189" s="75"/>
      <c r="MX189" s="75"/>
      <c r="MY189" s="75"/>
      <c r="MZ189" s="75"/>
      <c r="NA189" s="75"/>
      <c r="NB189" s="75"/>
      <c r="NC189" s="75"/>
      <c r="ND189" s="75"/>
      <c r="NE189" s="75"/>
      <c r="NF189" s="75"/>
      <c r="NG189" s="75"/>
      <c r="NH189" s="75"/>
      <c r="NI189" s="75"/>
      <c r="NJ189" s="75"/>
      <c r="NK189" s="75"/>
      <c r="NL189" s="75"/>
      <c r="NM189" s="75"/>
      <c r="NN189" s="75"/>
      <c r="NO189" s="75"/>
      <c r="NP189" s="75"/>
      <c r="NQ189" s="75"/>
      <c r="NR189" s="75"/>
      <c r="NS189" s="75"/>
      <c r="NT189" s="75"/>
      <c r="NU189" s="75"/>
      <c r="NV189" s="75"/>
      <c r="NW189" s="75"/>
      <c r="NX189" s="75"/>
      <c r="NY189" s="75"/>
      <c r="NZ189" s="75"/>
      <c r="OA189" s="75"/>
      <c r="OB189" s="75"/>
      <c r="OC189" s="75"/>
      <c r="OD189" s="75"/>
      <c r="OE189" s="75"/>
      <c r="OF189" s="75"/>
      <c r="OG189" s="75"/>
      <c r="OH189" s="75"/>
      <c r="OI189" s="75"/>
      <c r="OJ189" s="75"/>
      <c r="OK189" s="75"/>
      <c r="OL189" s="75"/>
      <c r="OM189" s="75"/>
      <c r="ON189" s="75"/>
      <c r="OO189" s="75"/>
      <c r="OP189" s="75"/>
      <c r="OQ189" s="75"/>
      <c r="OR189" s="75"/>
      <c r="OS189" s="75"/>
      <c r="OT189" s="75"/>
      <c r="OU189" s="75"/>
      <c r="OV189" s="75"/>
      <c r="OW189" s="75"/>
      <c r="OX189" s="75"/>
      <c r="OY189" s="75"/>
      <c r="OZ189" s="75"/>
      <c r="PA189" s="75"/>
      <c r="PB189" s="75"/>
      <c r="PC189" s="75"/>
      <c r="PD189" s="75"/>
      <c r="PE189" s="75"/>
      <c r="PF189" s="75"/>
      <c r="PG189" s="75"/>
      <c r="PH189" s="75"/>
      <c r="PI189" s="75"/>
      <c r="PJ189" s="75"/>
      <c r="PK189" s="75"/>
      <c r="PL189" s="75"/>
      <c r="PM189" s="75"/>
      <c r="PN189" s="75"/>
      <c r="PO189" s="75"/>
      <c r="PP189" s="75"/>
      <c r="PQ189" s="75"/>
      <c r="PR189" s="75"/>
      <c r="PS189" s="75"/>
      <c r="PT189" s="75"/>
      <c r="PU189" s="75"/>
      <c r="PV189" s="75"/>
      <c r="PW189" s="75"/>
      <c r="PX189" s="75"/>
      <c r="PY189" s="75"/>
      <c r="PZ189" s="75"/>
      <c r="QA189" s="75"/>
      <c r="QB189" s="75"/>
      <c r="QC189" s="75"/>
      <c r="QD189" s="75"/>
      <c r="QE189" s="75"/>
      <c r="QF189" s="75"/>
      <c r="QG189" s="75"/>
      <c r="QH189" s="75"/>
      <c r="QI189" s="75"/>
      <c r="QJ189" s="75"/>
      <c r="QK189" s="75"/>
      <c r="QL189" s="75"/>
      <c r="QM189" s="75"/>
      <c r="QN189" s="75"/>
      <c r="QO189" s="75"/>
      <c r="QP189" s="75"/>
      <c r="QQ189" s="75"/>
      <c r="QR189" s="75"/>
      <c r="QS189" s="75"/>
      <c r="QT189" s="75"/>
      <c r="QU189" s="75"/>
      <c r="QV189" s="75"/>
      <c r="QW189" s="75"/>
      <c r="QX189" s="75"/>
      <c r="QY189" s="75"/>
      <c r="QZ189" s="75"/>
      <c r="RA189" s="75"/>
      <c r="RB189" s="75"/>
      <c r="RC189" s="75"/>
      <c r="RD189" s="75"/>
      <c r="RE189" s="75"/>
      <c r="RF189" s="75"/>
      <c r="RG189" s="75"/>
      <c r="RH189" s="75"/>
      <c r="RI189" s="75"/>
      <c r="RJ189" s="75"/>
      <c r="RK189" s="75"/>
      <c r="RL189" s="75"/>
      <c r="RM189" s="75"/>
      <c r="RN189" s="75"/>
      <c r="RO189" s="75"/>
      <c r="RP189" s="75"/>
      <c r="RQ189" s="75"/>
      <c r="RR189" s="75"/>
      <c r="RS189" s="75"/>
      <c r="RT189" s="75"/>
      <c r="RU189" s="75"/>
      <c r="RV189" s="75"/>
      <c r="RW189" s="75"/>
      <c r="RX189" s="75"/>
      <c r="RY189" s="75"/>
      <c r="RZ189" s="75"/>
      <c r="SA189" s="75"/>
      <c r="SB189" s="75"/>
      <c r="SC189" s="75"/>
      <c r="SD189" s="75"/>
      <c r="SE189" s="75"/>
      <c r="SF189" s="75"/>
      <c r="SG189" s="75"/>
      <c r="SH189" s="75"/>
      <c r="SI189" s="75"/>
      <c r="SJ189" s="75"/>
      <c r="SK189" s="75"/>
      <c r="SL189" s="75"/>
      <c r="SM189" s="75"/>
      <c r="SN189" s="75"/>
      <c r="SO189" s="75"/>
      <c r="SP189" s="75"/>
      <c r="SQ189" s="75"/>
      <c r="SR189" s="75"/>
      <c r="SS189" s="75"/>
      <c r="ST189" s="75"/>
      <c r="SU189" s="75"/>
      <c r="SV189" s="75"/>
      <c r="SW189" s="75"/>
      <c r="SX189" s="75"/>
      <c r="SY189" s="75"/>
      <c r="SZ189" s="75"/>
      <c r="TA189" s="75"/>
      <c r="TB189" s="75"/>
      <c r="TC189" s="75"/>
      <c r="TD189" s="75"/>
      <c r="TE189" s="75"/>
      <c r="TF189" s="75"/>
      <c r="TG189" s="75"/>
      <c r="TH189" s="75"/>
      <c r="TI189" s="75"/>
      <c r="TJ189" s="75"/>
      <c r="TK189" s="75"/>
      <c r="TL189" s="75"/>
      <c r="TM189" s="75"/>
      <c r="TN189" s="75"/>
      <c r="TO189" s="75"/>
      <c r="TP189" s="75"/>
      <c r="TQ189" s="75"/>
      <c r="TR189" s="75"/>
      <c r="TS189" s="75"/>
      <c r="TT189" s="75"/>
      <c r="TU189" s="75"/>
      <c r="TV189" s="75"/>
      <c r="TW189" s="75"/>
      <c r="TX189" s="75"/>
      <c r="TY189" s="75"/>
      <c r="TZ189" s="75"/>
      <c r="UA189" s="75"/>
      <c r="UB189" s="75"/>
      <c r="UC189" s="75"/>
      <c r="UD189" s="75"/>
      <c r="UE189" s="75"/>
      <c r="UF189" s="75"/>
      <c r="UG189" s="75"/>
      <c r="UH189" s="75"/>
      <c r="UI189" s="75"/>
      <c r="UJ189" s="75"/>
      <c r="UK189" s="75"/>
      <c r="UL189" s="75"/>
      <c r="UM189" s="75"/>
      <c r="UN189" s="75"/>
      <c r="UO189" s="75"/>
      <c r="UP189" s="75"/>
      <c r="UQ189" s="75"/>
      <c r="UR189" s="75"/>
      <c r="US189" s="75"/>
      <c r="UT189" s="75"/>
      <c r="UU189" s="75"/>
      <c r="UV189" s="75"/>
      <c r="UW189" s="75"/>
      <c r="UX189" s="75"/>
      <c r="UY189" s="75"/>
      <c r="UZ189" s="75"/>
      <c r="VA189" s="75"/>
      <c r="VB189" s="75"/>
      <c r="VC189" s="75"/>
      <c r="VD189" s="75"/>
      <c r="VE189" s="75"/>
      <c r="VF189" s="75"/>
      <c r="VG189" s="75"/>
      <c r="VH189" s="75"/>
      <c r="VI189" s="75"/>
      <c r="VJ189" s="75"/>
      <c r="VK189" s="75"/>
      <c r="VL189" s="75"/>
      <c r="VM189" s="75"/>
      <c r="VN189" s="75"/>
      <c r="VO189" s="75"/>
      <c r="VP189" s="75"/>
      <c r="VQ189" s="75"/>
      <c r="VR189" s="75"/>
      <c r="VS189" s="75"/>
      <c r="VT189" s="75"/>
      <c r="VU189" s="75"/>
      <c r="VV189" s="75"/>
      <c r="VW189" s="75"/>
      <c r="VX189" s="75"/>
      <c r="VY189" s="75"/>
      <c r="VZ189" s="75"/>
      <c r="WA189" s="75"/>
      <c r="WB189" s="75"/>
      <c r="WC189" s="75"/>
      <c r="WD189" s="75"/>
      <c r="WE189" s="75"/>
      <c r="WF189" s="75"/>
      <c r="WG189" s="75"/>
      <c r="WH189" s="75"/>
      <c r="WI189" s="75"/>
      <c r="WJ189" s="75"/>
      <c r="WK189" s="75"/>
      <c r="WL189" s="75"/>
      <c r="WM189" s="75"/>
      <c r="WN189" s="75"/>
      <c r="WO189" s="75"/>
      <c r="WP189" s="75"/>
      <c r="WQ189" s="75"/>
      <c r="WR189" s="75"/>
      <c r="WS189" s="75"/>
      <c r="WT189" s="75"/>
      <c r="WU189" s="75"/>
      <c r="WV189" s="75"/>
      <c r="WW189" s="75"/>
      <c r="WX189" s="75"/>
      <c r="WY189" s="75"/>
      <c r="WZ189" s="75"/>
      <c r="XA189" s="75"/>
      <c r="XB189" s="75"/>
      <c r="XC189" s="75"/>
      <c r="XD189" s="75"/>
      <c r="XE189" s="75"/>
      <c r="XF189" s="75"/>
      <c r="XG189" s="75"/>
      <c r="XH189" s="75"/>
      <c r="XI189" s="75"/>
      <c r="XJ189" s="75"/>
      <c r="XK189" s="75"/>
      <c r="XL189" s="75"/>
      <c r="XM189" s="75"/>
      <c r="XN189" s="75"/>
      <c r="XO189" s="75"/>
      <c r="XP189" s="75"/>
      <c r="XQ189" s="75"/>
      <c r="XR189" s="75"/>
      <c r="XS189" s="75"/>
      <c r="XT189" s="75"/>
      <c r="XU189" s="75"/>
      <c r="XV189" s="75"/>
      <c r="XW189" s="75"/>
      <c r="XX189" s="75"/>
      <c r="XY189" s="75"/>
      <c r="XZ189" s="75"/>
      <c r="YA189" s="75"/>
      <c r="YB189" s="75"/>
      <c r="YC189" s="75"/>
      <c r="YD189" s="75"/>
      <c r="YE189" s="75"/>
      <c r="YF189" s="75"/>
      <c r="YG189" s="75"/>
      <c r="YH189" s="75"/>
      <c r="YI189" s="75"/>
      <c r="YJ189" s="75"/>
      <c r="YK189" s="75"/>
      <c r="YL189" s="75"/>
      <c r="YM189" s="75"/>
      <c r="YN189" s="75"/>
      <c r="YO189" s="75"/>
      <c r="YP189" s="75"/>
      <c r="YQ189" s="75"/>
      <c r="YR189" s="75"/>
      <c r="YS189" s="75"/>
      <c r="YT189" s="75"/>
      <c r="YU189" s="75"/>
      <c r="YV189" s="75"/>
      <c r="YW189" s="75"/>
      <c r="YX189" s="75"/>
      <c r="YY189" s="75"/>
      <c r="YZ189" s="75"/>
      <c r="ZA189" s="75"/>
      <c r="ZB189" s="75"/>
      <c r="ZC189" s="75"/>
      <c r="ZD189" s="75"/>
      <c r="ZE189" s="75"/>
      <c r="ZF189" s="75"/>
      <c r="ZG189" s="75"/>
      <c r="ZH189" s="75"/>
      <c r="ZI189" s="75"/>
      <c r="ZJ189" s="75"/>
      <c r="ZK189" s="75"/>
      <c r="ZL189" s="75"/>
      <c r="ZM189" s="75"/>
      <c r="ZN189" s="75"/>
      <c r="ZO189" s="75"/>
      <c r="ZP189" s="75"/>
      <c r="ZQ189" s="75"/>
      <c r="ZR189" s="75"/>
      <c r="ZS189" s="75"/>
      <c r="ZT189" s="75"/>
      <c r="ZU189" s="75"/>
      <c r="ZV189" s="75"/>
      <c r="ZW189" s="75"/>
      <c r="ZX189" s="75"/>
      <c r="ZY189" s="75"/>
      <c r="ZZ189" s="75"/>
      <c r="AAA189" s="75"/>
      <c r="AAB189" s="75"/>
      <c r="AAC189" s="75"/>
      <c r="AAD189" s="75"/>
      <c r="AAE189" s="75"/>
      <c r="AAF189" s="75"/>
      <c r="AAG189" s="75"/>
      <c r="AAH189" s="75"/>
      <c r="AAI189" s="75"/>
      <c r="AAJ189" s="75"/>
      <c r="AAK189" s="75"/>
      <c r="AAL189" s="75"/>
      <c r="AAM189" s="75"/>
      <c r="AAN189" s="75"/>
      <c r="AAO189" s="75"/>
      <c r="AAP189" s="75"/>
      <c r="AAQ189" s="75"/>
      <c r="AAR189" s="75"/>
      <c r="AAS189" s="75"/>
      <c r="AAT189" s="75"/>
      <c r="AAU189" s="75"/>
      <c r="AAV189" s="75"/>
      <c r="AAW189" s="75"/>
      <c r="AAX189" s="75"/>
      <c r="AAY189" s="75"/>
      <c r="AAZ189" s="75"/>
      <c r="ABA189" s="75"/>
      <c r="ABB189" s="75"/>
      <c r="ABC189" s="75"/>
      <c r="ABD189" s="75"/>
      <c r="ABE189" s="75"/>
      <c r="ABF189" s="75"/>
      <c r="ABG189" s="75"/>
      <c r="ABH189" s="75"/>
      <c r="ABI189" s="75"/>
      <c r="ABJ189" s="75"/>
      <c r="ABK189" s="75"/>
      <c r="ABL189" s="75"/>
      <c r="ABM189" s="75"/>
      <c r="ABN189" s="75"/>
      <c r="ABO189" s="75"/>
      <c r="ABP189" s="75"/>
      <c r="ABQ189" s="75"/>
      <c r="ABR189" s="75"/>
      <c r="ABS189" s="75"/>
      <c r="ABT189" s="75"/>
      <c r="ABU189" s="75"/>
      <c r="ABV189" s="75"/>
      <c r="ABW189" s="75"/>
      <c r="ABX189" s="75"/>
      <c r="ABY189" s="75"/>
      <c r="ABZ189" s="75"/>
      <c r="ACA189" s="75"/>
      <c r="ACB189" s="75"/>
      <c r="ACC189" s="75"/>
      <c r="ACD189" s="75"/>
      <c r="ACE189" s="75"/>
      <c r="ACF189" s="75"/>
      <c r="ACG189" s="75"/>
      <c r="ACH189" s="75"/>
      <c r="ACI189" s="75"/>
      <c r="ACJ189" s="75"/>
      <c r="ACK189" s="75"/>
      <c r="ACL189" s="75"/>
      <c r="ACM189" s="75"/>
      <c r="ACN189" s="75"/>
      <c r="ACO189" s="75"/>
      <c r="ACP189" s="75"/>
      <c r="ACQ189" s="75"/>
      <c r="ACR189" s="75"/>
      <c r="ACS189" s="75"/>
      <c r="ACT189" s="75"/>
      <c r="ACU189" s="75"/>
      <c r="ACV189" s="75"/>
      <c r="ACW189" s="75"/>
      <c r="ACX189" s="75"/>
      <c r="ACY189" s="75"/>
      <c r="ACZ189" s="75"/>
      <c r="ADA189" s="75"/>
      <c r="ADB189" s="75"/>
      <c r="ADC189" s="75"/>
      <c r="ADD189" s="75"/>
      <c r="ADE189" s="75"/>
      <c r="ADF189" s="75"/>
      <c r="ADG189" s="75"/>
      <c r="ADH189" s="75"/>
      <c r="ADI189" s="75"/>
      <c r="ADJ189" s="75"/>
      <c r="ADK189" s="75"/>
      <c r="ADL189" s="75"/>
      <c r="ADM189" s="75"/>
      <c r="ADN189" s="75"/>
      <c r="ADO189" s="75"/>
      <c r="ADP189" s="75"/>
      <c r="ADQ189" s="75"/>
      <c r="ADR189" s="75"/>
      <c r="ADS189" s="75"/>
      <c r="ADT189" s="75"/>
      <c r="ADU189" s="75"/>
      <c r="ADV189" s="75"/>
      <c r="ADW189" s="75"/>
      <c r="ADX189" s="75"/>
      <c r="ADY189" s="75"/>
      <c r="ADZ189" s="75"/>
      <c r="AEA189" s="75"/>
      <c r="AEB189" s="75"/>
      <c r="AEC189" s="75"/>
      <c r="AED189" s="75"/>
      <c r="AEE189" s="75"/>
      <c r="AEF189" s="75"/>
      <c r="AEG189" s="75"/>
      <c r="AEH189" s="75"/>
      <c r="AEI189" s="75"/>
      <c r="AEJ189" s="75"/>
      <c r="AEK189" s="75"/>
      <c r="AEL189" s="75"/>
      <c r="AEM189" s="75"/>
      <c r="AEN189" s="75"/>
      <c r="AEO189" s="75"/>
      <c r="AEP189" s="75"/>
      <c r="AEQ189" s="75"/>
      <c r="AER189" s="75"/>
      <c r="AES189" s="75"/>
      <c r="AET189" s="75"/>
      <c r="AEU189" s="75"/>
      <c r="AEV189" s="75"/>
      <c r="AEW189" s="75"/>
      <c r="AEX189" s="75"/>
      <c r="AEY189" s="75"/>
      <c r="AEZ189" s="75"/>
      <c r="AFA189" s="75"/>
      <c r="AFB189" s="75"/>
      <c r="AFC189" s="75"/>
      <c r="AFD189" s="75"/>
      <c r="AFE189" s="75"/>
      <c r="AFF189" s="75"/>
      <c r="AFG189" s="75"/>
      <c r="AFH189" s="75"/>
      <c r="AFI189" s="75"/>
      <c r="AFJ189" s="75"/>
      <c r="AFK189" s="75"/>
      <c r="AFL189" s="75"/>
      <c r="AFM189" s="75"/>
      <c r="AFN189" s="75"/>
      <c r="AFO189" s="75"/>
      <c r="AFP189" s="75"/>
      <c r="AFQ189" s="75"/>
      <c r="AFR189" s="75"/>
      <c r="AFS189" s="75"/>
      <c r="AFT189" s="75"/>
      <c r="AFU189" s="75"/>
      <c r="AFV189" s="75"/>
      <c r="AFW189" s="75"/>
      <c r="AFX189" s="75"/>
      <c r="AFY189" s="75"/>
      <c r="AFZ189" s="75"/>
      <c r="AGA189" s="75"/>
      <c r="AGB189" s="75"/>
      <c r="AGC189" s="75"/>
      <c r="AGD189" s="75"/>
      <c r="AGE189" s="75"/>
      <c r="AGF189" s="75"/>
      <c r="AGG189" s="75"/>
      <c r="AGH189" s="75"/>
      <c r="AGI189" s="75"/>
      <c r="AGJ189" s="75"/>
      <c r="AGK189" s="75"/>
      <c r="AGL189" s="75"/>
      <c r="AGM189" s="75"/>
      <c r="AGN189" s="75"/>
      <c r="AGO189" s="75"/>
      <c r="AGP189" s="75"/>
      <c r="AGQ189" s="75"/>
      <c r="AGR189" s="75"/>
      <c r="AGS189" s="75"/>
      <c r="AGT189" s="75"/>
      <c r="AGU189" s="75"/>
      <c r="AGV189" s="75"/>
      <c r="AGW189" s="75"/>
      <c r="AGX189" s="75"/>
      <c r="AGY189" s="75"/>
      <c r="AGZ189" s="75"/>
      <c r="AHA189" s="75"/>
      <c r="AHB189" s="75"/>
      <c r="AHC189" s="75"/>
      <c r="AHD189" s="75"/>
      <c r="AHE189" s="75"/>
      <c r="AHF189" s="75"/>
      <c r="AHG189" s="75"/>
      <c r="AHH189" s="75"/>
      <c r="AHI189" s="75"/>
      <c r="AHJ189" s="75"/>
      <c r="AHK189" s="75"/>
      <c r="AHL189" s="75"/>
      <c r="AHM189" s="75"/>
      <c r="AHN189" s="75"/>
      <c r="AHO189" s="75"/>
      <c r="AHP189" s="75"/>
      <c r="AHQ189" s="75"/>
      <c r="AHR189" s="75"/>
      <c r="AHS189" s="75"/>
      <c r="AHT189" s="75"/>
      <c r="AHU189" s="75"/>
      <c r="AHV189" s="75"/>
      <c r="AHW189" s="75"/>
      <c r="AHX189" s="75"/>
      <c r="AHY189" s="75"/>
      <c r="AHZ189" s="75"/>
      <c r="AIA189" s="75"/>
      <c r="AIB189" s="75"/>
      <c r="AIC189" s="75"/>
      <c r="AID189" s="75"/>
      <c r="AIE189" s="75"/>
      <c r="AIF189" s="75"/>
      <c r="AIG189" s="75"/>
      <c r="AIH189" s="75"/>
      <c r="AII189" s="75"/>
      <c r="AIJ189" s="75"/>
      <c r="AIK189" s="75"/>
      <c r="AIL189" s="75"/>
      <c r="AIM189" s="75"/>
      <c r="AIN189" s="75"/>
      <c r="AIO189" s="75"/>
      <c r="AIP189" s="75"/>
      <c r="AIQ189" s="75"/>
      <c r="AIR189" s="75"/>
      <c r="AIS189" s="75"/>
      <c r="AIT189" s="75"/>
      <c r="AIU189" s="75"/>
      <c r="AIV189" s="75"/>
      <c r="AIW189" s="75"/>
      <c r="AIX189" s="75"/>
      <c r="AIY189" s="75"/>
      <c r="AIZ189" s="75"/>
      <c r="AJA189" s="75"/>
      <c r="AJB189" s="75"/>
      <c r="AJC189" s="75"/>
      <c r="AJD189" s="75"/>
      <c r="AJE189" s="75"/>
      <c r="AJF189" s="75"/>
      <c r="AJG189" s="75"/>
      <c r="AJH189" s="75"/>
      <c r="AJI189" s="75"/>
      <c r="AJJ189" s="75"/>
      <c r="AJK189" s="75"/>
      <c r="AJL189" s="75"/>
      <c r="AJM189" s="75"/>
      <c r="AJN189" s="75"/>
      <c r="AJO189" s="75"/>
      <c r="AJP189" s="75"/>
      <c r="AJQ189" s="75"/>
      <c r="AJR189" s="75"/>
      <c r="AJS189" s="75"/>
      <c r="AJT189" s="75"/>
      <c r="AJU189" s="75"/>
      <c r="AJV189" s="75"/>
      <c r="AJW189" s="75"/>
      <c r="AJX189" s="75"/>
      <c r="AJY189" s="75"/>
      <c r="AJZ189" s="75"/>
      <c r="AKA189" s="75"/>
      <c r="AKB189" s="75"/>
      <c r="AKC189" s="75"/>
      <c r="AKD189" s="75"/>
      <c r="AKE189" s="75"/>
      <c r="AKF189" s="75"/>
      <c r="AKG189" s="75"/>
      <c r="AKH189" s="75"/>
      <c r="AKI189" s="75"/>
      <c r="AKJ189" s="75"/>
      <c r="AKK189" s="75"/>
      <c r="AKL189" s="75"/>
      <c r="AKM189" s="75"/>
      <c r="AKN189" s="75"/>
      <c r="AKO189" s="75"/>
      <c r="AKP189" s="75"/>
      <c r="AKQ189" s="75"/>
      <c r="AKR189" s="75"/>
      <c r="AKS189" s="75"/>
      <c r="AKT189" s="75"/>
      <c r="AKU189" s="75"/>
      <c r="AKV189" s="75"/>
      <c r="AKW189" s="75"/>
      <c r="AKX189" s="75"/>
      <c r="AKY189" s="75"/>
      <c r="AKZ189" s="75"/>
      <c r="ALA189" s="75"/>
      <c r="ALB189" s="75"/>
      <c r="ALC189" s="75"/>
      <c r="ALD189" s="75"/>
      <c r="ALE189" s="75"/>
      <c r="ALF189" s="75"/>
      <c r="ALG189" s="75"/>
      <c r="ALH189" s="75"/>
      <c r="ALI189" s="75"/>
      <c r="ALJ189" s="75"/>
      <c r="ALK189" s="75"/>
      <c r="ALL189" s="75"/>
      <c r="ALM189" s="75"/>
      <c r="ALN189" s="75"/>
      <c r="ALO189" s="75"/>
      <c r="ALP189" s="75"/>
      <c r="ALQ189" s="75"/>
      <c r="ALR189" s="75"/>
      <c r="ALS189" s="75"/>
      <c r="ALT189" s="75"/>
      <c r="ALU189" s="75"/>
      <c r="ALV189" s="75"/>
      <c r="ALW189" s="75"/>
      <c r="ALX189" s="75"/>
      <c r="ALY189" s="75"/>
      <c r="ALZ189" s="75"/>
      <c r="AMA189" s="75"/>
      <c r="AMB189" s="75"/>
      <c r="AMC189" s="75"/>
      <c r="AMD189" s="75"/>
      <c r="AME189" s="75"/>
      <c r="AMF189" s="75"/>
      <c r="AMG189" s="75"/>
      <c r="AMH189" s="75"/>
      <c r="AMI189" s="75"/>
      <c r="AMJ189" s="75"/>
      <c r="AMK189" s="75"/>
      <c r="AML189" s="75"/>
      <c r="AMM189" s="75"/>
      <c r="AMN189" s="75"/>
      <c r="AMO189" s="75"/>
      <c r="AMP189" s="75"/>
      <c r="AMQ189" s="75"/>
    </row>
    <row r="190" spans="1:1031" ht="13.5" customHeight="1" x14ac:dyDescent="0.2">
      <c r="B190" s="57">
        <v>3</v>
      </c>
      <c r="C190" s="72" t="s">
        <v>181</v>
      </c>
      <c r="D190" s="3">
        <f>D191+D195+D197+D198+D199+D200+D201</f>
        <v>659264</v>
      </c>
      <c r="E190" s="3">
        <f t="shared" ref="E190:R190" si="208">E191+E195+E197+E198+E199+E200+E201</f>
        <v>0</v>
      </c>
      <c r="F190" s="3">
        <f t="shared" ref="F190" si="209">F191+F195+F197+F198+F199+F200+F201</f>
        <v>808876</v>
      </c>
      <c r="G190" s="3">
        <f t="shared" si="208"/>
        <v>-186715</v>
      </c>
      <c r="H190" s="3">
        <f t="shared" si="208"/>
        <v>995591</v>
      </c>
      <c r="I190" s="3">
        <f t="shared" si="208"/>
        <v>1468140</v>
      </c>
      <c r="J190" s="3">
        <f t="shared" si="208"/>
        <v>1468140</v>
      </c>
      <c r="K190" s="3">
        <f t="shared" si="208"/>
        <v>0</v>
      </c>
      <c r="L190" s="3">
        <f>L191+L195+L197+L198+L199+L200+L201</f>
        <v>159831.19</v>
      </c>
      <c r="M190" s="3">
        <f t="shared" si="208"/>
        <v>835760.38</v>
      </c>
      <c r="N190" s="3">
        <f t="shared" si="208"/>
        <v>632379.61999999988</v>
      </c>
      <c r="O190" s="3">
        <f t="shared" si="208"/>
        <v>632379.61999999988</v>
      </c>
      <c r="P190" s="3">
        <f t="shared" si="208"/>
        <v>0</v>
      </c>
      <c r="Q190" s="3">
        <f>Q191+Q195+Q197+Q198+Q199+Q200+Q201</f>
        <v>191547.88</v>
      </c>
      <c r="R190" s="3">
        <f t="shared" si="208"/>
        <v>644212.5</v>
      </c>
      <c r="S190" s="4">
        <f t="shared" si="202"/>
        <v>56.92647703897449</v>
      </c>
      <c r="T190" s="4">
        <f t="shared" si="199"/>
        <v>56.92647703897449</v>
      </c>
    </row>
    <row r="191" spans="1:1031" ht="13.5" customHeight="1" x14ac:dyDescent="0.2">
      <c r="B191" s="57">
        <v>300</v>
      </c>
      <c r="C191" s="72" t="s">
        <v>182</v>
      </c>
      <c r="D191" s="3">
        <f>+D192+D194</f>
        <v>0</v>
      </c>
      <c r="E191" s="3">
        <f t="shared" ref="E191:P191" si="210">+E192+E194</f>
        <v>0</v>
      </c>
      <c r="F191" s="3">
        <f t="shared" ref="F191:K191" si="211">+F192+F194+F193</f>
        <v>218928</v>
      </c>
      <c r="G191" s="3">
        <f t="shared" si="211"/>
        <v>4286</v>
      </c>
      <c r="H191" s="3">
        <f t="shared" si="211"/>
        <v>214642</v>
      </c>
      <c r="I191" s="3">
        <f t="shared" si="211"/>
        <v>218928</v>
      </c>
      <c r="J191" s="3">
        <f t="shared" si="211"/>
        <v>218928</v>
      </c>
      <c r="K191" s="3">
        <f t="shared" si="211"/>
        <v>0</v>
      </c>
      <c r="L191" s="3">
        <f>+L192+L193+L194</f>
        <v>0</v>
      </c>
      <c r="M191" s="3">
        <f>+M192+M193+M194</f>
        <v>45549.29</v>
      </c>
      <c r="N191" s="3">
        <f>+N192+N194+N193</f>
        <v>173378.71</v>
      </c>
      <c r="O191" s="3">
        <f>+O192+O194+O193</f>
        <v>173378.71</v>
      </c>
      <c r="P191" s="3">
        <f t="shared" si="210"/>
        <v>0</v>
      </c>
      <c r="Q191" s="3">
        <f>+Q192+Q194+Q193</f>
        <v>4285.8100000000004</v>
      </c>
      <c r="R191" s="3">
        <f>+R192+R194+R193</f>
        <v>41263.480000000003</v>
      </c>
      <c r="S191" s="4">
        <f t="shared" si="202"/>
        <v>20.805602755243733</v>
      </c>
      <c r="T191" s="4">
        <f t="shared" si="199"/>
        <v>20.805602755243733</v>
      </c>
    </row>
    <row r="192" spans="1:1031" ht="13.5" customHeight="1" x14ac:dyDescent="0.2">
      <c r="B192" s="61">
        <v>301</v>
      </c>
      <c r="C192" s="73" t="s">
        <v>183</v>
      </c>
      <c r="D192" s="14">
        <v>0</v>
      </c>
      <c r="E192" s="14">
        <v>0</v>
      </c>
      <c r="F192" s="13">
        <f t="shared" ref="F192:F205" si="212">+G192+H192</f>
        <v>114554</v>
      </c>
      <c r="G192" s="14">
        <v>0</v>
      </c>
      <c r="H192" s="14">
        <v>114554</v>
      </c>
      <c r="I192" s="14">
        <v>114554</v>
      </c>
      <c r="J192" s="14">
        <v>114554</v>
      </c>
      <c r="K192" s="14">
        <v>0</v>
      </c>
      <c r="L192" s="14">
        <v>0</v>
      </c>
      <c r="M192" s="14">
        <v>41263.480000000003</v>
      </c>
      <c r="N192" s="14">
        <f t="shared" ref="N192:N194" si="213">J192-M192</f>
        <v>73290.51999999999</v>
      </c>
      <c r="O192" s="14">
        <f t="shared" ref="O192:O194" si="214">+N192+P192</f>
        <v>73290.51999999999</v>
      </c>
      <c r="P192" s="14">
        <f>+I192-J192</f>
        <v>0</v>
      </c>
      <c r="Q192" s="14">
        <v>0</v>
      </c>
      <c r="R192" s="14">
        <v>41263.480000000003</v>
      </c>
      <c r="S192" s="17">
        <f t="shared" ref="S192:S197" si="215">+M192/J192*100</f>
        <v>36.02098573598478</v>
      </c>
      <c r="T192" s="17">
        <f t="shared" ref="T192:T197" si="216">+M192/I192*100</f>
        <v>36.02098573598478</v>
      </c>
    </row>
    <row r="193" spans="2:20" ht="13.5" customHeight="1" x14ac:dyDescent="0.2">
      <c r="B193" s="61">
        <v>302</v>
      </c>
      <c r="C193" s="73" t="s">
        <v>196</v>
      </c>
      <c r="D193" s="14">
        <v>0</v>
      </c>
      <c r="E193" s="14">
        <v>0</v>
      </c>
      <c r="F193" s="13">
        <f t="shared" si="212"/>
        <v>4286</v>
      </c>
      <c r="G193" s="14">
        <v>4286</v>
      </c>
      <c r="H193" s="14">
        <v>0</v>
      </c>
      <c r="I193" s="14">
        <v>4286</v>
      </c>
      <c r="J193" s="14">
        <v>4286</v>
      </c>
      <c r="K193" s="14">
        <v>0</v>
      </c>
      <c r="L193" s="14">
        <v>0</v>
      </c>
      <c r="M193" s="14">
        <v>4285.8100000000004</v>
      </c>
      <c r="N193" s="14">
        <v>0.19</v>
      </c>
      <c r="O193" s="14">
        <f t="shared" si="214"/>
        <v>0.19</v>
      </c>
      <c r="P193" s="14">
        <f>+I193-J193</f>
        <v>0</v>
      </c>
      <c r="Q193" s="14">
        <v>4285.8100000000004</v>
      </c>
      <c r="R193" s="14">
        <v>0</v>
      </c>
      <c r="S193" s="4">
        <f t="shared" si="215"/>
        <v>99.995566962202531</v>
      </c>
      <c r="T193" s="4">
        <f t="shared" si="216"/>
        <v>99.995566962202531</v>
      </c>
    </row>
    <row r="194" spans="2:20" ht="13.5" customHeight="1" x14ac:dyDescent="0.2">
      <c r="B194" s="61">
        <v>308</v>
      </c>
      <c r="C194" s="73" t="s">
        <v>184</v>
      </c>
      <c r="D194" s="14">
        <v>0</v>
      </c>
      <c r="E194" s="14">
        <v>0</v>
      </c>
      <c r="F194" s="13">
        <f t="shared" si="212"/>
        <v>100088</v>
      </c>
      <c r="G194" s="14">
        <v>0</v>
      </c>
      <c r="H194" s="14">
        <v>100088</v>
      </c>
      <c r="I194" s="14">
        <v>100088</v>
      </c>
      <c r="J194" s="14">
        <v>100088</v>
      </c>
      <c r="K194" s="14">
        <v>0</v>
      </c>
      <c r="L194" s="14">
        <v>0</v>
      </c>
      <c r="M194" s="14">
        <v>0</v>
      </c>
      <c r="N194" s="14">
        <f t="shared" si="213"/>
        <v>100088</v>
      </c>
      <c r="O194" s="14">
        <f t="shared" si="214"/>
        <v>100088</v>
      </c>
      <c r="P194" s="14">
        <f>+I194-J194</f>
        <v>0</v>
      </c>
      <c r="Q194" s="14">
        <v>0</v>
      </c>
      <c r="R194" s="14">
        <v>0</v>
      </c>
      <c r="S194" s="17">
        <f t="shared" si="215"/>
        <v>0</v>
      </c>
      <c r="T194" s="17">
        <f t="shared" si="216"/>
        <v>0</v>
      </c>
    </row>
    <row r="195" spans="2:20" s="37" customFormat="1" ht="13.5" customHeight="1" x14ac:dyDescent="0.2">
      <c r="B195" s="57">
        <v>310</v>
      </c>
      <c r="C195" s="70" t="s">
        <v>185</v>
      </c>
      <c r="D195" s="3">
        <f>+D196</f>
        <v>200000</v>
      </c>
      <c r="E195" s="3">
        <v>0</v>
      </c>
      <c r="F195" s="22">
        <f>+F196</f>
        <v>-93660</v>
      </c>
      <c r="G195" s="22">
        <f>+G196</f>
        <v>-93660</v>
      </c>
      <c r="H195" s="22">
        <f>+H196</f>
        <v>0</v>
      </c>
      <c r="I195" s="3">
        <f>+I196</f>
        <v>106340</v>
      </c>
      <c r="J195" s="3">
        <f t="shared" ref="J195:O195" si="217">+J196</f>
        <v>106340</v>
      </c>
      <c r="K195" s="3">
        <f t="shared" si="217"/>
        <v>0</v>
      </c>
      <c r="L195" s="3">
        <f t="shared" si="217"/>
        <v>0</v>
      </c>
      <c r="M195" s="3">
        <f t="shared" si="217"/>
        <v>0</v>
      </c>
      <c r="N195" s="3">
        <f t="shared" si="217"/>
        <v>106340</v>
      </c>
      <c r="O195" s="3">
        <f t="shared" si="217"/>
        <v>106340</v>
      </c>
      <c r="P195" s="3">
        <f>+I195-J195</f>
        <v>0</v>
      </c>
      <c r="Q195" s="22">
        <v>0</v>
      </c>
      <c r="R195" s="22">
        <v>0</v>
      </c>
      <c r="S195" s="4">
        <f t="shared" si="215"/>
        <v>0</v>
      </c>
      <c r="T195" s="4">
        <f t="shared" si="216"/>
        <v>0</v>
      </c>
    </row>
    <row r="196" spans="2:20" s="37" customFormat="1" ht="13.5" customHeight="1" x14ac:dyDescent="0.2">
      <c r="B196" s="61">
        <v>314</v>
      </c>
      <c r="C196" s="71" t="s">
        <v>186</v>
      </c>
      <c r="D196" s="14">
        <v>200000</v>
      </c>
      <c r="E196" s="14">
        <v>0</v>
      </c>
      <c r="F196" s="13">
        <f t="shared" si="212"/>
        <v>-93660</v>
      </c>
      <c r="G196" s="13">
        <v>-93660</v>
      </c>
      <c r="H196" s="13">
        <v>0</v>
      </c>
      <c r="I196" s="14">
        <v>106340</v>
      </c>
      <c r="J196" s="14">
        <v>106340</v>
      </c>
      <c r="K196" s="13">
        <v>0</v>
      </c>
      <c r="L196" s="14">
        <v>0</v>
      </c>
      <c r="M196" s="14">
        <v>0</v>
      </c>
      <c r="N196" s="14">
        <f t="shared" ref="N196:N205" si="218">J196-M196</f>
        <v>106340</v>
      </c>
      <c r="O196" s="14">
        <f t="shared" ref="O196:O205" si="219">+N196+P196</f>
        <v>106340</v>
      </c>
      <c r="P196" s="14">
        <f t="shared" ref="P196:P205" si="220">+I196-J196</f>
        <v>0</v>
      </c>
      <c r="Q196" s="13">
        <v>0</v>
      </c>
      <c r="R196" s="13">
        <v>0</v>
      </c>
      <c r="S196" s="17">
        <f t="shared" si="215"/>
        <v>0</v>
      </c>
      <c r="T196" s="17">
        <f t="shared" si="216"/>
        <v>0</v>
      </c>
    </row>
    <row r="197" spans="2:20" s="37" customFormat="1" ht="13.5" customHeight="1" x14ac:dyDescent="0.2">
      <c r="B197" s="57">
        <v>320</v>
      </c>
      <c r="C197" s="70" t="s">
        <v>187</v>
      </c>
      <c r="D197" s="3">
        <v>0</v>
      </c>
      <c r="E197" s="3">
        <v>0</v>
      </c>
      <c r="F197" s="22">
        <f t="shared" si="212"/>
        <v>47848</v>
      </c>
      <c r="G197" s="22">
        <v>-17627</v>
      </c>
      <c r="H197" s="22">
        <v>65475</v>
      </c>
      <c r="I197" s="3">
        <v>47848</v>
      </c>
      <c r="J197" s="3">
        <v>47848</v>
      </c>
      <c r="K197" s="22">
        <v>0</v>
      </c>
      <c r="L197" s="3">
        <v>0</v>
      </c>
      <c r="M197" s="3">
        <v>1410.26</v>
      </c>
      <c r="N197" s="3">
        <f>J197-M197</f>
        <v>46437.74</v>
      </c>
      <c r="O197" s="3">
        <f t="shared" si="219"/>
        <v>46437.74</v>
      </c>
      <c r="P197" s="3">
        <f t="shared" si="220"/>
        <v>0</v>
      </c>
      <c r="Q197" s="22">
        <v>0</v>
      </c>
      <c r="R197" s="22">
        <v>1410.26</v>
      </c>
      <c r="S197" s="4">
        <f t="shared" si="215"/>
        <v>2.9473750208995151</v>
      </c>
      <c r="T197" s="4">
        <f t="shared" si="216"/>
        <v>2.9473750208995151</v>
      </c>
    </row>
    <row r="198" spans="2:20" s="37" customFormat="1" ht="13.5" customHeight="1" x14ac:dyDescent="0.2">
      <c r="B198" s="57">
        <v>340</v>
      </c>
      <c r="C198" s="70" t="s">
        <v>155</v>
      </c>
      <c r="D198" s="3">
        <v>0</v>
      </c>
      <c r="E198" s="3">
        <v>0</v>
      </c>
      <c r="F198" s="22">
        <f t="shared" si="212"/>
        <v>1723</v>
      </c>
      <c r="G198" s="22">
        <v>1723</v>
      </c>
      <c r="H198" s="22">
        <v>0</v>
      </c>
      <c r="I198" s="3">
        <v>1723</v>
      </c>
      <c r="J198" s="3">
        <v>1723</v>
      </c>
      <c r="K198" s="22">
        <v>0</v>
      </c>
      <c r="L198" s="3">
        <v>0</v>
      </c>
      <c r="M198" s="3">
        <v>1230.5</v>
      </c>
      <c r="N198" s="3">
        <f t="shared" si="218"/>
        <v>492.5</v>
      </c>
      <c r="O198" s="3">
        <f t="shared" si="219"/>
        <v>492.5</v>
      </c>
      <c r="P198" s="3">
        <f t="shared" si="220"/>
        <v>0</v>
      </c>
      <c r="Q198" s="22">
        <v>1230.5</v>
      </c>
      <c r="R198" s="22">
        <v>0</v>
      </c>
      <c r="S198" s="4">
        <f t="shared" ref="S198:S201" si="221">+M198/J198*100</f>
        <v>71.416134648868251</v>
      </c>
      <c r="T198" s="4">
        <f t="shared" ref="T198:T201" si="222">+M198/I198*100</f>
        <v>71.416134648868251</v>
      </c>
    </row>
    <row r="199" spans="2:20" ht="13.5" customHeight="1" x14ac:dyDescent="0.2">
      <c r="B199" s="57">
        <v>350</v>
      </c>
      <c r="C199" s="74" t="s">
        <v>156</v>
      </c>
      <c r="D199" s="3">
        <v>15000</v>
      </c>
      <c r="E199" s="3">
        <v>0</v>
      </c>
      <c r="F199" s="22">
        <f t="shared" si="212"/>
        <v>35000</v>
      </c>
      <c r="G199" s="22">
        <v>-5000</v>
      </c>
      <c r="H199" s="22">
        <v>40000</v>
      </c>
      <c r="I199" s="3">
        <v>50000</v>
      </c>
      <c r="J199" s="22">
        <v>50000</v>
      </c>
      <c r="K199" s="22">
        <v>0</v>
      </c>
      <c r="L199" s="3">
        <v>3745</v>
      </c>
      <c r="M199" s="3">
        <v>9757.61</v>
      </c>
      <c r="N199" s="3">
        <f t="shared" si="218"/>
        <v>40242.39</v>
      </c>
      <c r="O199" s="3">
        <f t="shared" si="219"/>
        <v>40242.39</v>
      </c>
      <c r="P199" s="3">
        <f t="shared" si="220"/>
        <v>0</v>
      </c>
      <c r="Q199" s="22">
        <v>3486.28</v>
      </c>
      <c r="R199" s="3">
        <v>6271.33</v>
      </c>
      <c r="S199" s="4">
        <f t="shared" si="221"/>
        <v>19.515219999999999</v>
      </c>
      <c r="T199" s="4">
        <f t="shared" si="222"/>
        <v>19.515219999999999</v>
      </c>
    </row>
    <row r="200" spans="2:20" s="75" customFormat="1" ht="13.5" customHeight="1" x14ac:dyDescent="0.2">
      <c r="B200" s="60">
        <v>370</v>
      </c>
      <c r="C200" s="74" t="s">
        <v>157</v>
      </c>
      <c r="D200" s="3">
        <v>144264</v>
      </c>
      <c r="E200" s="3">
        <v>0</v>
      </c>
      <c r="F200" s="22">
        <f t="shared" si="212"/>
        <v>266966</v>
      </c>
      <c r="G200" s="22">
        <v>5600</v>
      </c>
      <c r="H200" s="22">
        <v>261366</v>
      </c>
      <c r="I200" s="3">
        <v>411230</v>
      </c>
      <c r="J200" s="24">
        <v>411230</v>
      </c>
      <c r="K200" s="22">
        <v>0</v>
      </c>
      <c r="L200" s="3">
        <f>23946.19+1037.25</f>
        <v>24983.439999999999</v>
      </c>
      <c r="M200" s="3">
        <v>259568.9</v>
      </c>
      <c r="N200" s="3">
        <f t="shared" si="218"/>
        <v>151661.1</v>
      </c>
      <c r="O200" s="3">
        <f t="shared" si="219"/>
        <v>151661.1</v>
      </c>
      <c r="P200" s="3">
        <f t="shared" si="220"/>
        <v>0</v>
      </c>
      <c r="Q200" s="22">
        <v>37347.08</v>
      </c>
      <c r="R200" s="24">
        <v>222221.82</v>
      </c>
      <c r="S200" s="4">
        <f t="shared" si="221"/>
        <v>63.120127422610217</v>
      </c>
      <c r="T200" s="4">
        <f t="shared" si="222"/>
        <v>63.120127422610217</v>
      </c>
    </row>
    <row r="201" spans="2:20" s="75" customFormat="1" ht="13.5" customHeight="1" x14ac:dyDescent="0.2">
      <c r="B201" s="60">
        <v>380</v>
      </c>
      <c r="C201" s="10" t="s">
        <v>188</v>
      </c>
      <c r="D201" s="3">
        <v>300000</v>
      </c>
      <c r="E201" s="3">
        <v>0</v>
      </c>
      <c r="F201" s="22">
        <f t="shared" si="212"/>
        <v>332071</v>
      </c>
      <c r="G201" s="22">
        <v>-82037</v>
      </c>
      <c r="H201" s="22">
        <v>414108</v>
      </c>
      <c r="I201" s="3">
        <v>632071</v>
      </c>
      <c r="J201" s="24">
        <v>632071</v>
      </c>
      <c r="K201" s="22">
        <v>0</v>
      </c>
      <c r="L201" s="22">
        <f>21887.4+109215.35</f>
        <v>131102.75</v>
      </c>
      <c r="M201" s="22">
        <v>518243.82</v>
      </c>
      <c r="N201" s="3">
        <f t="shared" si="218"/>
        <v>113827.18</v>
      </c>
      <c r="O201" s="3">
        <f t="shared" si="219"/>
        <v>113827.18</v>
      </c>
      <c r="P201" s="3">
        <f t="shared" si="220"/>
        <v>0</v>
      </c>
      <c r="Q201" s="22">
        <v>145198.21</v>
      </c>
      <c r="R201" s="24">
        <v>373045.61</v>
      </c>
      <c r="S201" s="4">
        <f t="shared" si="221"/>
        <v>81.99139337194714</v>
      </c>
      <c r="T201" s="4">
        <f t="shared" si="222"/>
        <v>81.99139337194714</v>
      </c>
    </row>
    <row r="202" spans="2:20" s="75" customFormat="1" ht="13.5" customHeight="1" x14ac:dyDescent="0.2">
      <c r="B202" s="60">
        <v>5</v>
      </c>
      <c r="C202" s="74" t="s">
        <v>189</v>
      </c>
      <c r="D202" s="3">
        <f>+D203</f>
        <v>86010</v>
      </c>
      <c r="E202" s="3">
        <f t="shared" ref="E202:R202" si="223">+E203</f>
        <v>0</v>
      </c>
      <c r="F202" s="3">
        <f t="shared" si="223"/>
        <v>12333</v>
      </c>
      <c r="G202" s="3">
        <f t="shared" si="223"/>
        <v>12333</v>
      </c>
      <c r="H202" s="3">
        <f t="shared" si="223"/>
        <v>0</v>
      </c>
      <c r="I202" s="3">
        <f t="shared" si="223"/>
        <v>98343</v>
      </c>
      <c r="J202" s="3">
        <f t="shared" si="223"/>
        <v>98343</v>
      </c>
      <c r="K202" s="3">
        <f t="shared" si="223"/>
        <v>0</v>
      </c>
      <c r="L202" s="3">
        <f t="shared" si="223"/>
        <v>0</v>
      </c>
      <c r="M202" s="3">
        <f t="shared" si="223"/>
        <v>0</v>
      </c>
      <c r="N202" s="3">
        <f t="shared" si="223"/>
        <v>98343</v>
      </c>
      <c r="O202" s="3">
        <f t="shared" si="223"/>
        <v>98343</v>
      </c>
      <c r="P202" s="3">
        <f t="shared" si="223"/>
        <v>0</v>
      </c>
      <c r="Q202" s="3">
        <f t="shared" si="223"/>
        <v>0</v>
      </c>
      <c r="R202" s="3">
        <f t="shared" si="223"/>
        <v>0</v>
      </c>
      <c r="S202" s="4">
        <v>0</v>
      </c>
      <c r="T202" s="4">
        <v>0</v>
      </c>
    </row>
    <row r="203" spans="2:20" s="75" customFormat="1" ht="13.5" customHeight="1" x14ac:dyDescent="0.2">
      <c r="B203" s="60">
        <v>510</v>
      </c>
      <c r="C203" s="74" t="s">
        <v>202</v>
      </c>
      <c r="D203" s="3">
        <f>+D204+D205</f>
        <v>86010</v>
      </c>
      <c r="E203" s="3">
        <f t="shared" ref="E203:R203" si="224">+E204+E205</f>
        <v>0</v>
      </c>
      <c r="F203" s="3">
        <f t="shared" si="224"/>
        <v>12333</v>
      </c>
      <c r="G203" s="3">
        <f t="shared" si="224"/>
        <v>12333</v>
      </c>
      <c r="H203" s="3">
        <f t="shared" si="224"/>
        <v>0</v>
      </c>
      <c r="I203" s="3">
        <f t="shared" si="224"/>
        <v>98343</v>
      </c>
      <c r="J203" s="3">
        <f t="shared" si="224"/>
        <v>98343</v>
      </c>
      <c r="K203" s="3">
        <f t="shared" si="224"/>
        <v>0</v>
      </c>
      <c r="L203" s="3">
        <f t="shared" si="224"/>
        <v>0</v>
      </c>
      <c r="M203" s="3">
        <f t="shared" si="224"/>
        <v>0</v>
      </c>
      <c r="N203" s="3">
        <f t="shared" si="224"/>
        <v>98343</v>
      </c>
      <c r="O203" s="3">
        <f t="shared" si="224"/>
        <v>98343</v>
      </c>
      <c r="P203" s="3">
        <f t="shared" si="224"/>
        <v>0</v>
      </c>
      <c r="Q203" s="3">
        <f t="shared" si="224"/>
        <v>0</v>
      </c>
      <c r="R203" s="3">
        <f t="shared" si="224"/>
        <v>0</v>
      </c>
      <c r="S203" s="4">
        <v>0</v>
      </c>
      <c r="T203" s="4">
        <v>0</v>
      </c>
    </row>
    <row r="204" spans="2:20" s="75" customFormat="1" ht="13.5" customHeight="1" x14ac:dyDescent="0.2">
      <c r="B204" s="59">
        <v>511</v>
      </c>
      <c r="C204" s="19" t="s">
        <v>190</v>
      </c>
      <c r="D204" s="14">
        <v>86010</v>
      </c>
      <c r="E204" s="14">
        <v>0</v>
      </c>
      <c r="F204" s="13">
        <f t="shared" ref="F204" si="225">+G204+H204</f>
        <v>-86010</v>
      </c>
      <c r="G204" s="13">
        <v>-86010</v>
      </c>
      <c r="H204" s="13">
        <v>0</v>
      </c>
      <c r="I204" s="14">
        <v>0</v>
      </c>
      <c r="J204" s="13">
        <v>0</v>
      </c>
      <c r="K204" s="13">
        <v>0</v>
      </c>
      <c r="L204" s="13">
        <v>0</v>
      </c>
      <c r="M204" s="13">
        <v>0</v>
      </c>
      <c r="N204" s="14">
        <f t="shared" ref="N204" si="226">J204-M204</f>
        <v>0</v>
      </c>
      <c r="O204" s="14">
        <f t="shared" ref="O204" si="227">+N204+P204</f>
        <v>0</v>
      </c>
      <c r="P204" s="14">
        <f t="shared" ref="P204" si="228">+I204-J204</f>
        <v>0</v>
      </c>
      <c r="Q204" s="13">
        <v>0</v>
      </c>
      <c r="R204" s="13">
        <v>0</v>
      </c>
      <c r="S204" s="17">
        <v>0</v>
      </c>
      <c r="T204" s="17">
        <v>0</v>
      </c>
    </row>
    <row r="205" spans="2:20" s="75" customFormat="1" ht="13.5" customHeight="1" x14ac:dyDescent="0.2">
      <c r="B205" s="59">
        <v>519</v>
      </c>
      <c r="C205" s="19" t="s">
        <v>191</v>
      </c>
      <c r="D205" s="14">
        <v>0</v>
      </c>
      <c r="E205" s="14">
        <v>0</v>
      </c>
      <c r="F205" s="13">
        <f t="shared" si="212"/>
        <v>98343</v>
      </c>
      <c r="G205" s="13">
        <v>98343</v>
      </c>
      <c r="H205" s="13">
        <v>0</v>
      </c>
      <c r="I205" s="14">
        <v>98343</v>
      </c>
      <c r="J205" s="13">
        <v>98343</v>
      </c>
      <c r="K205" s="13">
        <v>0</v>
      </c>
      <c r="L205" s="13">
        <v>0</v>
      </c>
      <c r="M205" s="13">
        <v>0</v>
      </c>
      <c r="N205" s="14">
        <f t="shared" si="218"/>
        <v>98343</v>
      </c>
      <c r="O205" s="14">
        <f t="shared" si="219"/>
        <v>98343</v>
      </c>
      <c r="P205" s="14">
        <f t="shared" si="220"/>
        <v>0</v>
      </c>
      <c r="Q205" s="13">
        <v>0</v>
      </c>
      <c r="R205" s="13">
        <v>0</v>
      </c>
      <c r="S205" s="17">
        <f t="shared" ref="S205" si="229">+M205/J205*100</f>
        <v>0</v>
      </c>
      <c r="T205" s="17">
        <f t="shared" ref="T205" si="230">+M205/I205*100</f>
        <v>0</v>
      </c>
    </row>
    <row r="206" spans="2:20" s="37" customFormat="1" ht="14.25" hidden="1" customHeight="1" x14ac:dyDescent="0.2">
      <c r="B206" s="61">
        <v>519</v>
      </c>
      <c r="C206" s="12" t="s">
        <v>191</v>
      </c>
      <c r="D206" s="93">
        <v>0</v>
      </c>
      <c r="E206" s="93"/>
      <c r="F206" s="93"/>
      <c r="G206" s="93"/>
      <c r="H206" s="93"/>
      <c r="I206" s="93">
        <v>0</v>
      </c>
      <c r="J206" s="93">
        <v>0</v>
      </c>
      <c r="K206" s="93"/>
      <c r="L206" s="93">
        <v>0</v>
      </c>
      <c r="M206" s="93">
        <v>0</v>
      </c>
      <c r="N206" s="93"/>
      <c r="O206" s="93"/>
      <c r="P206" s="93"/>
      <c r="Q206" s="93">
        <v>0</v>
      </c>
      <c r="R206" s="93">
        <v>0</v>
      </c>
      <c r="S206" s="93">
        <v>0</v>
      </c>
      <c r="T206" s="94">
        <v>0</v>
      </c>
    </row>
    <row r="207" spans="2:20" s="37" customFormat="1" ht="18" hidden="1" customHeight="1" x14ac:dyDescent="0.2">
      <c r="B207" s="61">
        <v>624</v>
      </c>
      <c r="C207" s="12" t="s">
        <v>192</v>
      </c>
      <c r="D207" s="95"/>
      <c r="E207" s="95"/>
      <c r="F207" s="95"/>
      <c r="G207" s="95"/>
      <c r="H207" s="95"/>
      <c r="I207" s="95"/>
      <c r="J207" s="95"/>
      <c r="K207" s="95"/>
      <c r="L207" s="95"/>
      <c r="M207" s="95"/>
      <c r="N207" s="95"/>
      <c r="O207" s="95"/>
      <c r="P207" s="95"/>
      <c r="Q207" s="95"/>
      <c r="R207" s="95"/>
      <c r="S207" s="95"/>
      <c r="T207" s="96"/>
    </row>
    <row r="208" spans="2:20" s="37" customFormat="1" ht="27" hidden="1" customHeight="1" x14ac:dyDescent="0.2">
      <c r="B208" s="59">
        <v>629</v>
      </c>
      <c r="C208" s="19" t="s">
        <v>193</v>
      </c>
      <c r="D208" s="95"/>
      <c r="E208" s="95"/>
      <c r="F208" s="95"/>
      <c r="G208" s="95"/>
      <c r="H208" s="95"/>
      <c r="I208" s="95"/>
      <c r="J208" s="95"/>
      <c r="K208" s="95"/>
      <c r="L208" s="93"/>
      <c r="M208" s="95"/>
      <c r="N208" s="95"/>
      <c r="O208" s="95"/>
      <c r="P208" s="95"/>
      <c r="Q208" s="95"/>
      <c r="R208" s="95"/>
      <c r="S208" s="95"/>
      <c r="T208" s="96"/>
    </row>
    <row r="209" spans="2:20" s="37" customFormat="1" ht="36" hidden="1" customHeight="1" x14ac:dyDescent="0.2">
      <c r="B209" s="97">
        <v>693</v>
      </c>
      <c r="C209" s="98" t="s">
        <v>163</v>
      </c>
      <c r="D209" s="99"/>
      <c r="E209" s="99"/>
      <c r="F209" s="99"/>
      <c r="G209" s="99"/>
      <c r="H209" s="99"/>
      <c r="I209" s="99"/>
      <c r="J209" s="99"/>
      <c r="K209" s="99"/>
      <c r="L209" s="99"/>
      <c r="M209" s="99"/>
      <c r="N209" s="99"/>
      <c r="O209" s="99"/>
      <c r="P209" s="99"/>
      <c r="Q209" s="99"/>
      <c r="R209" s="99"/>
      <c r="S209" s="99"/>
      <c r="T209" s="100"/>
    </row>
    <row r="210" spans="2:20" x14ac:dyDescent="0.2">
      <c r="B210" s="76" t="s">
        <v>194</v>
      </c>
      <c r="C210" s="101"/>
      <c r="D210" s="101"/>
      <c r="E210" s="101"/>
      <c r="F210" s="101"/>
      <c r="G210" s="101"/>
      <c r="H210" s="101"/>
      <c r="I210" s="101"/>
      <c r="J210" s="101"/>
      <c r="K210" s="101"/>
      <c r="L210" s="34"/>
      <c r="M210" s="101"/>
      <c r="N210" s="34"/>
      <c r="O210" s="34"/>
      <c r="P210" s="34"/>
      <c r="Q210" s="101"/>
      <c r="R210" s="34"/>
    </row>
  </sheetData>
  <mergeCells count="23">
    <mergeCell ref="M6:M7"/>
    <mergeCell ref="B1:T1"/>
    <mergeCell ref="B2:T2"/>
    <mergeCell ref="B3:T3"/>
    <mergeCell ref="B4:J4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T6:T7"/>
    <mergeCell ref="N6:N7"/>
    <mergeCell ref="O6:O7"/>
    <mergeCell ref="P6:P7"/>
    <mergeCell ref="Q6:Q7"/>
    <mergeCell ref="R6:R7"/>
    <mergeCell ref="S6:S7"/>
  </mergeCells>
  <printOptions horizontalCentered="1"/>
  <pageMargins left="0.35433070866141736" right="0.35433070866141736" top="0.49" bottom="0.59055118110236227" header="0.51181102362204722" footer="0.15"/>
  <pageSetup paperSize="5" scale="65" firstPageNumber="0" orientation="landscape" r:id="rId1"/>
  <ignoredErrors>
    <ignoredError sqref="B25" numberStoredAsText="1"/>
    <ignoredError sqref="D210:T210 B1:T1 C194:C202 B154:C154 C132:C153 B193:C193 C162:C192 B161:C161 C155:C159 B9:G9 C10:F10 H36:I36 B3:T4 C2:T2 D14:F14 E13 E18 D27:F27 E20:E23 D38:E38 E34:E36 E39 B8:K8 M8:T8 G14:T14 H12:H13 D19:T19 H18 G27:T27 H20:H23 G33:T33 H28:H31 I38 H34:H35 C38:C129 D11:O11 H9:T9 C11:C24 S24:T24 H26:I26 K13:M13 K18 K20:K23 K31 K35 C26:C36 G17:I17 H15 K15 G16:I16 K16 K17:M17 K26:M26 K36:L36 K39 K38 K12 P16 P18 P20:P23 P28:P31 P34:P35 P36 P39 P38 G32:L32 N32 Q13:T13 P17:T17 P26:T26 P32:T32 B6:T7 B5:M5 O5 S12:T12 S15:T15 S18:T18 S20:T23 S28:T31 S34:T35 S39:T39 S38:T38 R16:T16 K28 K29 K30 K34 E12 E15 E16 E17 D26:E26 D32:F33 D28:E31 G39:I39 F24 N24:P24 F163 H10:I10 K10:T10 Q11:T11 Q5:T5 F161" formula="1"/>
    <ignoredError sqref="G40:T40 D40:F40 D121:T121 G74:H74 H73:I73 D164:T164 G49:T49 H48 D157:T158 D155:R155 D162:R162 D171:T171 D168:R168 D198:E198 D192:E192 D49:F49 E41:E47 D201:E201 E199 G45:I46 H44:I44 G52:T52 H50:I50 G54:H54 H53 G56:T56 H55 G61:T61 H57:H60 G67:T67 H64:H66 G70:T70 H68:H69 H72 G76:T76 H75 G82:T83 H77:H81 G86:T86 H84:H85 G92:T92 H88:H91 G101:T101 H98:H100 G105:H105 H103:H104 G107:T107 H106 G115:T115 H110:H112 H117:H120 D132:T132 D122:E127 H122:H127 D128:E128 S129:T129 D135:E135 D133:E134 H133:H134 D137:E137 D136:E136 H136 D143:T143 D140:E140 H140 D141:E141 H141 D146:E147 D145:E145 H145 D149:T149 D148:E148 H148 D154:E154 H154 H161:R161 D167:E167 H167 D176:Q176 D174:E175 H174:H175 D184:T184 D177:E183 H177:H183 D187:T187 D185:E186 H186:K186 D195:R195 H193:I193 D197:E197 D196:E196 H196:R196 H197 D200:E200 H200 H201 D191:F191 H191:P191 F159 I159:J159 D139:T139 D138:F138 H138:T138 D153:E153 D152:F152 H152:J152 H51 K51 K54 K53 K55 K57:K60 G62:H63 K62:L62 K64 K69:T69 G71:H71 K71 K72 K74:L74 K75 K81 K84:K85 H87 K87 K91:L91 G97:T97 G93:H96 K93:K96 K98:K100 H102 K102 K105:L105 K103:K104 K106 G108:H109 K108:K109 G113:H113 K113 K110:K112 G116:H116 K116 K117:K120 K126 K133:L134 K136 D142:E142 K142 K140:L140 K141 D144:E144 K144:T144 K146:T146 K145:T145 K148 K154 K153 K167 D169:E169 K169:R169 J175:K175 K182 K197 K200 K201 G41:I43 K41:K43 G47:I47 K47:L47 K45:K46 K44 K50:L50 K73:L73 K128 D150:E151 K150:K151 K192 D194:E194 K194:L194 K193 N167:P167 P41:P43 P47 P45:P46 P44 P51 P50:T50 N54:P54 N53:P53 N55:P55 N58:P60 N62:T63 N64:P64 N71:P71 N72:P72 N74:P74 N75:P75 N73:P73 N78:P79 N84:P85 N87:P87 N88:P91 N94:Q94 N98:P100 N102:Q102 N105:Q105 N103:P103 N106:P106 N108:P109 N113:P114 N110:P112 N116:Q116 N117:P120 N122:P127 N128:P128 N133:P133 N135:P135 N136:P136 N137:P137 N142:P142 N140:P140 N141:P141 K147 N147:P147 N148:Q148 N150:P151 N154:P154 N153:P153 D163:E163 N163:P163 D166:T166 D165:E165 N165:P165 D173:Q173 D172:E172 N172:P172 N174:P175 N177:P183 N185:P186 D190:K190 D189:E189 N189:P189 N192:Q192 N194:Q194 N193:P193 N197:Q197 N199:P199 N200:P200 N201:P201 N152:P152 N57 S41:T43 S45:T46 S44:T44 S51:T51 S54:T54 S53:T53 S55:T55 S58:T60 S57:T57 S64:T66 S71:T71 S72:T72 S74:T74 S75:T75 N80:P81 S80:T81 N77:P77 S77:T77 S84:T85 S87:T87 S88:T91 S93:T96 S98:T100 S105:T105 N104:P104 S104:T104 S106:T106 S108:T109 S113:T114 S110:T112 S116:T116 S117:T120 S122:T127 S128:T128 N134:P134 S134:T134 S135:T135 S136:T136 S137:T137 S142:T142 S147:T147 S148:T148 S153:T153 S154:T154 S163:T163 S165:T165 S167:T167 S172:T172 S174:T175 S177:T183 S185:T186 S189:T189 S198:T198 S199:T199 S200:T200 S201:T201 R48 N66:P66 N65:P65 R73 R78:T79 N93:P93 N95:P96 S103:T103 R133:T133 R140:T140 R141:T141 R150:T151 K63 K65:K66 K77 K78 K79 K80 K88:K90 K114 K122:K125 K127 K174 K177 K178 K179 K180:K181 K183 H185:K185 D48:E48 D52:F52 D50:E51 D56:F56 D54:E55 D61:F61 D57:E60 D70:F70 D68:E69 D67:F67 D62:E66 D76:F76 D71:E75 D82:F83 D77:E81 D86:F86 D84:E85 D92:F92 D87:E91 D97:F97 D93:E96 D101:F101 D98:E100 D107:F107 D102:E106 D115:F115 D108:E114 D116:E120 G128:I128 G135:K135 G137:K137 G142:H142 H147 G144:H144 G150:I151 G153:H153 D156:E156 G156:R156 G163:K163 G165:K165 H169 G172:K172 D188:E188 G188:T188 G189:K189 G192:I192 G194:I194 G198:P198 H199:K199 M159:T159 L68:T68 E53 H114 H146 K48:P48 M190:T190 R152:T152 R191:T191 S102:T102 S176:T176 S173:T173 D170:Q170 S170:T170" formula="1" formulaRange="1"/>
    <ignoredError sqref="D206:T209 E205 H205 K205:R205" formulaRange="1"/>
    <ignoredError sqref="B155:B159 B162:B192 B132:B153 B194:B201 B38:B129 B10:B24 B26:B36" numberStoredAsText="1" formula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3</vt:i4>
      </vt:variant>
    </vt:vector>
  </HeadingPairs>
  <TitlesOfParts>
    <vt:vector size="4" baseType="lpstr">
      <vt:lpstr>ANTAI</vt:lpstr>
      <vt:lpstr>ANTAI!__xlnm.Print_Area_1</vt:lpstr>
      <vt:lpstr>ANTAI!Área_de_impresión</vt:lpstr>
      <vt:lpstr>ANTAI!Títulos_a_imprimir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AIDA MORENO (DAEF)</dc:creator>
  <cp:lastModifiedBy>ERIC PEREZ</cp:lastModifiedBy>
  <cp:lastPrinted>2026-07-08T00:24:46Z</cp:lastPrinted>
  <dcterms:created xsi:type="dcterms:W3CDTF">2026-04-02T16:14:29Z</dcterms:created>
  <dcterms:modified xsi:type="dcterms:W3CDTF">2026-07-08T00:26:01Z</dcterms:modified>
</cp:coreProperties>
</file>