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-2029\Página Web 2025\10.2 Ejecución Presupuestaria\2026\"/>
    </mc:Choice>
  </mc:AlternateContent>
  <xr:revisionPtr revIDLastSave="0" documentId="8_{EA295C49-1310-4D89-B2B2-EC9BAEC92528}" xr6:coauthVersionLast="47" xr6:coauthVersionMax="47" xr10:uidLastSave="{00000000-0000-0000-0000-000000000000}"/>
  <bookViews>
    <workbookView xWindow="-120" yWindow="-120" windowWidth="20730" windowHeight="11160" xr2:uid="{281737DE-43CA-4D92-92DA-B4EC6ACD1AA6}"/>
  </bookViews>
  <sheets>
    <sheet name="ANTAI" sheetId="1" r:id="rId1"/>
  </sheets>
  <definedNames>
    <definedName name="__xlnm.Print_Area_1" localSheetId="0">ANTAI!$B$1:$R$212</definedName>
    <definedName name="__xlnm.Print_Area_1">#REF!</definedName>
    <definedName name="__xlnm.Print_Area_3" localSheetId="0">#REF!</definedName>
    <definedName name="__xlnm.Print_Area_3">#REF!</definedName>
    <definedName name="__xlnm.Print_Area_7" localSheetId="0">#REF!</definedName>
    <definedName name="__xlnm.Print_Area_7">#REF!</definedName>
    <definedName name="__xlnm.Print_Area_8" localSheetId="0">#REF!</definedName>
    <definedName name="__xlnm.Print_Area_8">#REF!</definedName>
    <definedName name="__xlnm.Print_Area_9" localSheetId="0">#REF!</definedName>
    <definedName name="__xlnm.Print_Area_9">#REF!</definedName>
    <definedName name="__xlnm.Print_Titles_3" localSheetId="0">#REF!</definedName>
    <definedName name="__xlnm.Print_Titles_3">#REF!</definedName>
    <definedName name="__xlnm.Print_Titles_7" localSheetId="0">#REF!</definedName>
    <definedName name="__xlnm.Print_Titles_7">#REF!</definedName>
    <definedName name="A_IMPRESIÓN_IM" localSheetId="0">#REF!</definedName>
    <definedName name="A_IMPRESIÓN_IM">#REF!</definedName>
    <definedName name="_xlnm.Print_Area" localSheetId="0">ANTAI!$B$1:$T$212</definedName>
    <definedName name="DOD" localSheetId="0">#REF!</definedName>
    <definedName name="DOD">#REF!</definedName>
    <definedName name="INVERSION" localSheetId="0">#REF!</definedName>
    <definedName name="INVERSION">#REF!</definedName>
    <definedName name="JULIO" localSheetId="0">#REF!</definedName>
    <definedName name="JULIO">#REF!</definedName>
    <definedName name="memo" localSheetId="0">#REF!</definedName>
    <definedName name="memo">#REF!</definedName>
    <definedName name="_xlnm.Print_Titles" localSheetId="0">ANTAI!$1:$7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35" i="1" l="1"/>
  <c r="T136" i="1"/>
  <c r="T137" i="1"/>
  <c r="S204" i="1"/>
  <c r="T204" i="1"/>
  <c r="S205" i="1"/>
  <c r="T205" i="1"/>
  <c r="S207" i="1"/>
  <c r="T207" i="1"/>
  <c r="S157" i="1"/>
  <c r="T157" i="1"/>
  <c r="S158" i="1"/>
  <c r="T158" i="1"/>
  <c r="S126" i="1"/>
  <c r="T126" i="1"/>
  <c r="T116" i="1"/>
  <c r="S116" i="1"/>
  <c r="S105" i="1"/>
  <c r="T105" i="1"/>
  <c r="T94" i="1"/>
  <c r="S94" i="1"/>
  <c r="T91" i="1"/>
  <c r="S91" i="1"/>
  <c r="T37" i="1"/>
  <c r="S37" i="1"/>
  <c r="T129" i="1"/>
  <c r="T130" i="1"/>
  <c r="S130" i="1"/>
  <c r="R129" i="1"/>
  <c r="Q129" i="1"/>
  <c r="P130" i="1"/>
  <c r="P12" i="1"/>
  <c r="P57" i="1"/>
  <c r="N130" i="1"/>
  <c r="O130" i="1" s="1"/>
  <c r="N90" i="1"/>
  <c r="L176" i="1"/>
  <c r="L107" i="1"/>
  <c r="M11" i="1"/>
  <c r="L169" i="1"/>
  <c r="M169" i="1"/>
  <c r="M203" i="1"/>
  <c r="L203" i="1"/>
  <c r="L202" i="1"/>
  <c r="M202" i="1"/>
  <c r="L11" i="1"/>
  <c r="K129" i="1"/>
  <c r="M129" i="1"/>
  <c r="S129" i="1" s="1"/>
  <c r="L129" i="1"/>
  <c r="I33" i="1"/>
  <c r="J203" i="1"/>
  <c r="I201" i="1"/>
  <c r="I203" i="1"/>
  <c r="J129" i="1"/>
  <c r="N129" i="1" s="1"/>
  <c r="I129" i="1"/>
  <c r="P129" i="1" s="1"/>
  <c r="O129" i="1" s="1"/>
  <c r="J202" i="1"/>
  <c r="I202" i="1"/>
  <c r="J207" i="1"/>
  <c r="I207" i="1"/>
  <c r="G203" i="1"/>
  <c r="G202" i="1"/>
  <c r="G207" i="1"/>
  <c r="G205" i="1" s="1"/>
  <c r="G204" i="1" s="1"/>
  <c r="F129" i="1"/>
  <c r="F130" i="1"/>
  <c r="H129" i="1"/>
  <c r="G129" i="1"/>
  <c r="E205" i="1"/>
  <c r="E204" i="1" s="1"/>
  <c r="H205" i="1"/>
  <c r="H204" i="1" s="1"/>
  <c r="J205" i="1"/>
  <c r="J204" i="1" s="1"/>
  <c r="K205" i="1"/>
  <c r="K204" i="1" s="1"/>
  <c r="L205" i="1"/>
  <c r="L204" i="1" s="1"/>
  <c r="M205" i="1"/>
  <c r="M204" i="1" s="1"/>
  <c r="Q205" i="1"/>
  <c r="Q204" i="1" s="1"/>
  <c r="R205" i="1"/>
  <c r="R204" i="1" s="1"/>
  <c r="D205" i="1"/>
  <c r="D204" i="1" s="1"/>
  <c r="R175" i="1"/>
  <c r="R178" i="1"/>
  <c r="Q193" i="1"/>
  <c r="Q154" i="1"/>
  <c r="I205" i="1" l="1"/>
  <c r="I204" i="1" s="1"/>
  <c r="P15" i="1"/>
  <c r="P13" i="1"/>
  <c r="M186" i="1"/>
  <c r="P206" i="1"/>
  <c r="N206" i="1"/>
  <c r="F206" i="1"/>
  <c r="O206" i="1" l="1"/>
  <c r="P11" i="1"/>
  <c r="E162" i="1"/>
  <c r="G162" i="1"/>
  <c r="H162" i="1"/>
  <c r="I162" i="1"/>
  <c r="J162" i="1"/>
  <c r="L162" i="1"/>
  <c r="M162" i="1"/>
  <c r="N162" i="1"/>
  <c r="Q162" i="1"/>
  <c r="R162" i="1"/>
  <c r="D162" i="1"/>
  <c r="F207" i="1"/>
  <c r="F205" i="1" s="1"/>
  <c r="F204" i="1" s="1"/>
  <c r="F203" i="1"/>
  <c r="F202" i="1"/>
  <c r="F201" i="1"/>
  <c r="F200" i="1"/>
  <c r="F199" i="1"/>
  <c r="F198" i="1"/>
  <c r="F196" i="1"/>
  <c r="F195" i="1"/>
  <c r="F194" i="1"/>
  <c r="F191" i="1"/>
  <c r="F190" i="1"/>
  <c r="F188" i="1"/>
  <c r="F187" i="1"/>
  <c r="F185" i="1"/>
  <c r="F184" i="1"/>
  <c r="F183" i="1"/>
  <c r="F182" i="1"/>
  <c r="F181" i="1"/>
  <c r="F180" i="1"/>
  <c r="F179" i="1"/>
  <c r="F177" i="1"/>
  <c r="F176" i="1"/>
  <c r="F174" i="1"/>
  <c r="F171" i="1"/>
  <c r="F169" i="1"/>
  <c r="F167" i="1"/>
  <c r="F165" i="1"/>
  <c r="F163" i="1"/>
  <c r="F162" i="1" s="1"/>
  <c r="F158" i="1"/>
  <c r="F156" i="1"/>
  <c r="F155" i="1"/>
  <c r="F153" i="1"/>
  <c r="F152" i="1"/>
  <c r="F150" i="1"/>
  <c r="F149" i="1"/>
  <c r="F148" i="1"/>
  <c r="F147" i="1"/>
  <c r="F146" i="1"/>
  <c r="F144" i="1"/>
  <c r="F143" i="1"/>
  <c r="F142" i="1"/>
  <c r="F139" i="1"/>
  <c r="F138" i="1"/>
  <c r="F137" i="1"/>
  <c r="F136" i="1"/>
  <c r="F135" i="1"/>
  <c r="F133" i="1"/>
  <c r="F128" i="1"/>
  <c r="F127" i="1"/>
  <c r="F126" i="1"/>
  <c r="F125" i="1"/>
  <c r="F124" i="1"/>
  <c r="F123" i="1"/>
  <c r="F122" i="1"/>
  <c r="F120" i="1"/>
  <c r="F119" i="1"/>
  <c r="F118" i="1"/>
  <c r="F117" i="1"/>
  <c r="F116" i="1"/>
  <c r="F114" i="1"/>
  <c r="F113" i="1"/>
  <c r="F112" i="1"/>
  <c r="F111" i="1"/>
  <c r="F110" i="1"/>
  <c r="F109" i="1"/>
  <c r="F108" i="1"/>
  <c r="F106" i="1"/>
  <c r="F105" i="1"/>
  <c r="F104" i="1"/>
  <c r="F103" i="1"/>
  <c r="F102" i="1"/>
  <c r="F100" i="1"/>
  <c r="F99" i="1"/>
  <c r="F98" i="1"/>
  <c r="F96" i="1"/>
  <c r="F95" i="1"/>
  <c r="F94" i="1"/>
  <c r="F93" i="1"/>
  <c r="F91" i="1"/>
  <c r="F90" i="1"/>
  <c r="F89" i="1"/>
  <c r="F88" i="1"/>
  <c r="F87" i="1"/>
  <c r="F85" i="1"/>
  <c r="F84" i="1"/>
  <c r="F81" i="1"/>
  <c r="F80" i="1"/>
  <c r="F79" i="1"/>
  <c r="F78" i="1"/>
  <c r="F77" i="1"/>
  <c r="F75" i="1"/>
  <c r="F74" i="1"/>
  <c r="F73" i="1"/>
  <c r="F72" i="1"/>
  <c r="F71" i="1"/>
  <c r="F69" i="1"/>
  <c r="F68" i="1"/>
  <c r="F66" i="1"/>
  <c r="F65" i="1"/>
  <c r="F64" i="1"/>
  <c r="F63" i="1"/>
  <c r="F62" i="1"/>
  <c r="F60" i="1"/>
  <c r="F59" i="1"/>
  <c r="F58" i="1"/>
  <c r="F57" i="1"/>
  <c r="F55" i="1"/>
  <c r="F54" i="1"/>
  <c r="F53" i="1"/>
  <c r="F51" i="1"/>
  <c r="F50" i="1"/>
  <c r="F48" i="1"/>
  <c r="F47" i="1"/>
  <c r="F46" i="1"/>
  <c r="F45" i="1"/>
  <c r="F44" i="1"/>
  <c r="F43" i="1"/>
  <c r="F42" i="1"/>
  <c r="F41" i="1"/>
  <c r="F39" i="1"/>
  <c r="F38" i="1"/>
  <c r="F37" i="1"/>
  <c r="F36" i="1"/>
  <c r="F35" i="1"/>
  <c r="F34" i="1"/>
  <c r="F31" i="1"/>
  <c r="F30" i="1"/>
  <c r="F29" i="1"/>
  <c r="F28" i="1"/>
  <c r="F26" i="1"/>
  <c r="F25" i="1"/>
  <c r="F23" i="1"/>
  <c r="F22" i="1"/>
  <c r="F21" i="1"/>
  <c r="F20" i="1"/>
  <c r="F18" i="1"/>
  <c r="F17" i="1"/>
  <c r="F16" i="1"/>
  <c r="F15" i="1"/>
  <c r="F13" i="1"/>
  <c r="F12" i="1"/>
  <c r="S162" i="1" l="1"/>
  <c r="T162" i="1"/>
  <c r="T133" i="1"/>
  <c r="S133" i="1"/>
  <c r="P133" i="1"/>
  <c r="N133" i="1"/>
  <c r="O133" i="1" l="1"/>
  <c r="N12" i="1"/>
  <c r="O12" i="1" s="1"/>
  <c r="N13" i="1"/>
  <c r="N15" i="1"/>
  <c r="N16" i="1"/>
  <c r="N17" i="1"/>
  <c r="N18" i="1"/>
  <c r="N23" i="1"/>
  <c r="N22" i="1"/>
  <c r="N21" i="1"/>
  <c r="N20" i="1"/>
  <c r="N26" i="1"/>
  <c r="N25" i="1"/>
  <c r="N30" i="1"/>
  <c r="N29" i="1"/>
  <c r="N28" i="1"/>
  <c r="N31" i="1"/>
  <c r="N39" i="1"/>
  <c r="N38" i="1"/>
  <c r="N37" i="1"/>
  <c r="N36" i="1"/>
  <c r="N35" i="1"/>
  <c r="N34" i="1"/>
  <c r="N46" i="1"/>
  <c r="N45" i="1"/>
  <c r="N44" i="1"/>
  <c r="N43" i="1"/>
  <c r="N42" i="1"/>
  <c r="N41" i="1"/>
  <c r="N47" i="1"/>
  <c r="N50" i="1"/>
  <c r="N51" i="1"/>
  <c r="P37" i="1"/>
  <c r="M154" i="1"/>
  <c r="L154" i="1"/>
  <c r="K154" i="1"/>
  <c r="O37" i="1" l="1"/>
  <c r="I40" i="1"/>
  <c r="R24" i="1"/>
  <c r="Q24" i="1"/>
  <c r="M24" i="1"/>
  <c r="L24" i="1"/>
  <c r="K24" i="1"/>
  <c r="J24" i="1"/>
  <c r="I24" i="1"/>
  <c r="H24" i="1"/>
  <c r="G24" i="1"/>
  <c r="F24" i="1"/>
  <c r="E24" i="1"/>
  <c r="D24" i="1"/>
  <c r="T25" i="1"/>
  <c r="S25" i="1"/>
  <c r="P25" i="1"/>
  <c r="O25" i="1" s="1"/>
  <c r="G154" i="1"/>
  <c r="G193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D14" i="1"/>
  <c r="S194" i="1"/>
  <c r="T194" i="1"/>
  <c r="S195" i="1"/>
  <c r="T195" i="1"/>
  <c r="S196" i="1"/>
  <c r="T196" i="1"/>
  <c r="S198" i="1"/>
  <c r="T198" i="1"/>
  <c r="S199" i="1"/>
  <c r="T199" i="1"/>
  <c r="S171" i="1"/>
  <c r="T171" i="1"/>
  <c r="S163" i="1"/>
  <c r="T163" i="1"/>
  <c r="S47" i="1"/>
  <c r="T47" i="1"/>
  <c r="S48" i="1"/>
  <c r="T48" i="1"/>
  <c r="R193" i="1"/>
  <c r="R154" i="1"/>
  <c r="Q86" i="1"/>
  <c r="Q178" i="1"/>
  <c r="Q186" i="1"/>
  <c r="Q97" i="1"/>
  <c r="S132" i="1" l="1"/>
  <c r="T132" i="1"/>
  <c r="P41" i="1"/>
  <c r="O41" i="1" s="1"/>
  <c r="P195" i="1"/>
  <c r="O195" i="1" s="1"/>
  <c r="H33" i="1"/>
  <c r="F197" i="1"/>
  <c r="F193" i="1"/>
  <c r="F189" i="1"/>
  <c r="F186" i="1"/>
  <c r="F178" i="1"/>
  <c r="F175" i="1"/>
  <c r="F173" i="1"/>
  <c r="F170" i="1"/>
  <c r="F168" i="1"/>
  <c r="F166" i="1"/>
  <c r="F164" i="1"/>
  <c r="F157" i="1"/>
  <c r="F154" i="1"/>
  <c r="F151" i="1"/>
  <c r="F145" i="1"/>
  <c r="F141" i="1"/>
  <c r="F134" i="1"/>
  <c r="F131" i="1" s="1"/>
  <c r="F121" i="1"/>
  <c r="F115" i="1"/>
  <c r="F107" i="1"/>
  <c r="F101" i="1"/>
  <c r="F97" i="1"/>
  <c r="F92" i="1"/>
  <c r="F86" i="1"/>
  <c r="F83" i="1"/>
  <c r="F82" i="1" s="1"/>
  <c r="F76" i="1"/>
  <c r="F70" i="1"/>
  <c r="F67" i="1"/>
  <c r="F61" i="1"/>
  <c r="F56" i="1"/>
  <c r="F52" i="1"/>
  <c r="F49" i="1"/>
  <c r="F40" i="1"/>
  <c r="F33" i="1"/>
  <c r="F27" i="1"/>
  <c r="F19" i="1"/>
  <c r="F14" i="1"/>
  <c r="F11" i="1"/>
  <c r="K163" i="1"/>
  <c r="K162" i="1" s="1"/>
  <c r="H56" i="1"/>
  <c r="H19" i="1"/>
  <c r="H178" i="1"/>
  <c r="H175" i="1"/>
  <c r="H193" i="1"/>
  <c r="H197" i="1"/>
  <c r="H154" i="1"/>
  <c r="P156" i="1"/>
  <c r="N156" i="1"/>
  <c r="I154" i="1"/>
  <c r="I145" i="1"/>
  <c r="I141" i="1"/>
  <c r="I193" i="1"/>
  <c r="T156" i="1"/>
  <c r="O156" i="1" l="1"/>
  <c r="F192" i="1"/>
  <c r="F32" i="1"/>
  <c r="F10" i="1"/>
  <c r="F140" i="1"/>
  <c r="F161" i="1"/>
  <c r="F172" i="1"/>
  <c r="R141" i="1"/>
  <c r="Q141" i="1"/>
  <c r="M141" i="1"/>
  <c r="M19" i="1"/>
  <c r="S202" i="1"/>
  <c r="N201" i="1"/>
  <c r="S203" i="1"/>
  <c r="M175" i="1"/>
  <c r="M168" i="1"/>
  <c r="S156" i="1"/>
  <c r="L141" i="1"/>
  <c r="L86" i="1"/>
  <c r="L115" i="1"/>
  <c r="L175" i="1"/>
  <c r="M193" i="1"/>
  <c r="K193" i="1"/>
  <c r="L193" i="1"/>
  <c r="L168" i="1"/>
  <c r="L14" i="1"/>
  <c r="J27" i="1"/>
  <c r="J11" i="1"/>
  <c r="J193" i="1"/>
  <c r="J154" i="1"/>
  <c r="S200" i="1"/>
  <c r="T200" i="1"/>
  <c r="S155" i="1"/>
  <c r="T155" i="1"/>
  <c r="T150" i="1"/>
  <c r="S150" i="1"/>
  <c r="T149" i="1"/>
  <c r="S149" i="1"/>
  <c r="T148" i="1"/>
  <c r="S148" i="1"/>
  <c r="T147" i="1"/>
  <c r="S147" i="1"/>
  <c r="T146" i="1"/>
  <c r="S146" i="1"/>
  <c r="S143" i="1"/>
  <c r="T143" i="1"/>
  <c r="S144" i="1"/>
  <c r="T144" i="1"/>
  <c r="S103" i="1"/>
  <c r="T103" i="1"/>
  <c r="S104" i="1"/>
  <c r="T104" i="1"/>
  <c r="T102" i="1"/>
  <c r="S102" i="1"/>
  <c r="T38" i="1"/>
  <c r="S38" i="1"/>
  <c r="P207" i="1"/>
  <c r="P205" i="1" s="1"/>
  <c r="P204" i="1" s="1"/>
  <c r="N207" i="1"/>
  <c r="N205" i="1" s="1"/>
  <c r="N204" i="1" s="1"/>
  <c r="P203" i="1"/>
  <c r="P202" i="1"/>
  <c r="P201" i="1"/>
  <c r="P200" i="1"/>
  <c r="N200" i="1"/>
  <c r="P199" i="1"/>
  <c r="N199" i="1"/>
  <c r="P198" i="1"/>
  <c r="N198" i="1"/>
  <c r="N197" i="1" s="1"/>
  <c r="M197" i="1"/>
  <c r="L197" i="1"/>
  <c r="K197" i="1"/>
  <c r="J197" i="1"/>
  <c r="I197" i="1"/>
  <c r="I192" i="1" s="1"/>
  <c r="G197" i="1"/>
  <c r="G192" i="1" s="1"/>
  <c r="D197" i="1"/>
  <c r="P196" i="1"/>
  <c r="N196" i="1"/>
  <c r="P194" i="1"/>
  <c r="N194" i="1"/>
  <c r="R192" i="1"/>
  <c r="Q192" i="1"/>
  <c r="H192" i="1"/>
  <c r="E193" i="1"/>
  <c r="E192" i="1" s="1"/>
  <c r="D193" i="1"/>
  <c r="T191" i="1"/>
  <c r="S191" i="1"/>
  <c r="P191" i="1"/>
  <c r="N191" i="1"/>
  <c r="T190" i="1"/>
  <c r="S190" i="1"/>
  <c r="P190" i="1"/>
  <c r="P189" i="1" s="1"/>
  <c r="N190" i="1"/>
  <c r="R189" i="1"/>
  <c r="Q189" i="1"/>
  <c r="M189" i="1"/>
  <c r="L189" i="1"/>
  <c r="K189" i="1"/>
  <c r="J189" i="1"/>
  <c r="I189" i="1"/>
  <c r="H189" i="1"/>
  <c r="G189" i="1"/>
  <c r="E189" i="1"/>
  <c r="D189" i="1"/>
  <c r="T188" i="1"/>
  <c r="S188" i="1"/>
  <c r="P188" i="1"/>
  <c r="N188" i="1"/>
  <c r="T187" i="1"/>
  <c r="S187" i="1"/>
  <c r="P187" i="1"/>
  <c r="N187" i="1"/>
  <c r="R186" i="1"/>
  <c r="L186" i="1"/>
  <c r="K186" i="1"/>
  <c r="J186" i="1"/>
  <c r="I186" i="1"/>
  <c r="H186" i="1"/>
  <c r="G186" i="1"/>
  <c r="E186" i="1"/>
  <c r="D186" i="1"/>
  <c r="T185" i="1"/>
  <c r="S185" i="1"/>
  <c r="P185" i="1"/>
  <c r="N185" i="1"/>
  <c r="T184" i="1"/>
  <c r="S184" i="1"/>
  <c r="P184" i="1"/>
  <c r="N184" i="1"/>
  <c r="T183" i="1"/>
  <c r="S183" i="1"/>
  <c r="P183" i="1"/>
  <c r="N183" i="1"/>
  <c r="T182" i="1"/>
  <c r="S182" i="1"/>
  <c r="P182" i="1"/>
  <c r="N182" i="1"/>
  <c r="T181" i="1"/>
  <c r="S181" i="1"/>
  <c r="P181" i="1"/>
  <c r="N181" i="1"/>
  <c r="T180" i="1"/>
  <c r="S180" i="1"/>
  <c r="P180" i="1"/>
  <c r="N180" i="1"/>
  <c r="T179" i="1"/>
  <c r="S179" i="1"/>
  <c r="P179" i="1"/>
  <c r="N179" i="1"/>
  <c r="M178" i="1"/>
  <c r="L178" i="1"/>
  <c r="K178" i="1"/>
  <c r="J178" i="1"/>
  <c r="I178" i="1"/>
  <c r="G178" i="1"/>
  <c r="E178" i="1"/>
  <c r="D178" i="1"/>
  <c r="T177" i="1"/>
  <c r="S177" i="1"/>
  <c r="P177" i="1"/>
  <c r="N177" i="1"/>
  <c r="T176" i="1"/>
  <c r="S176" i="1"/>
  <c r="P176" i="1"/>
  <c r="N176" i="1"/>
  <c r="Q175" i="1"/>
  <c r="K175" i="1"/>
  <c r="J175" i="1"/>
  <c r="I175" i="1"/>
  <c r="G175" i="1"/>
  <c r="E175" i="1"/>
  <c r="D175" i="1"/>
  <c r="T174" i="1"/>
  <c r="S174" i="1"/>
  <c r="P174" i="1"/>
  <c r="P173" i="1" s="1"/>
  <c r="N174" i="1"/>
  <c r="N173" i="1" s="1"/>
  <c r="R173" i="1"/>
  <c r="Q173" i="1"/>
  <c r="M173" i="1"/>
  <c r="L173" i="1"/>
  <c r="K173" i="1"/>
  <c r="J173" i="1"/>
  <c r="I173" i="1"/>
  <c r="H173" i="1"/>
  <c r="G173" i="1"/>
  <c r="E173" i="1"/>
  <c r="D173" i="1"/>
  <c r="P171" i="1"/>
  <c r="P170" i="1" s="1"/>
  <c r="N171" i="1"/>
  <c r="R170" i="1"/>
  <c r="Q170" i="1"/>
  <c r="M170" i="1"/>
  <c r="L170" i="1"/>
  <c r="K170" i="1"/>
  <c r="J170" i="1"/>
  <c r="I170" i="1"/>
  <c r="H170" i="1"/>
  <c r="G170" i="1"/>
  <c r="E170" i="1"/>
  <c r="D170" i="1"/>
  <c r="T169" i="1"/>
  <c r="S169" i="1"/>
  <c r="P169" i="1"/>
  <c r="P168" i="1" s="1"/>
  <c r="N169" i="1"/>
  <c r="N168" i="1" s="1"/>
  <c r="R168" i="1"/>
  <c r="Q168" i="1"/>
  <c r="K168" i="1"/>
  <c r="J168" i="1"/>
  <c r="I168" i="1"/>
  <c r="H168" i="1"/>
  <c r="G168" i="1"/>
  <c r="E168" i="1"/>
  <c r="D168" i="1"/>
  <c r="T167" i="1"/>
  <c r="S167" i="1"/>
  <c r="P167" i="1"/>
  <c r="P166" i="1" s="1"/>
  <c r="N167" i="1"/>
  <c r="N166" i="1" s="1"/>
  <c r="R166" i="1"/>
  <c r="Q166" i="1"/>
  <c r="M166" i="1"/>
  <c r="L166" i="1"/>
  <c r="K166" i="1"/>
  <c r="J166" i="1"/>
  <c r="I166" i="1"/>
  <c r="H166" i="1"/>
  <c r="G166" i="1"/>
  <c r="E166" i="1"/>
  <c r="D166" i="1"/>
  <c r="T165" i="1"/>
  <c r="S165" i="1"/>
  <c r="P165" i="1"/>
  <c r="N165" i="1"/>
  <c r="R164" i="1"/>
  <c r="Q164" i="1"/>
  <c r="M164" i="1"/>
  <c r="L164" i="1"/>
  <c r="K164" i="1"/>
  <c r="J164" i="1"/>
  <c r="I164" i="1"/>
  <c r="H164" i="1"/>
  <c r="G164" i="1"/>
  <c r="E164" i="1"/>
  <c r="D164" i="1"/>
  <c r="P158" i="1"/>
  <c r="P157" i="1" s="1"/>
  <c r="N158" i="1"/>
  <c r="R157" i="1"/>
  <c r="Q157" i="1"/>
  <c r="M157" i="1"/>
  <c r="L157" i="1"/>
  <c r="K157" i="1"/>
  <c r="J157" i="1"/>
  <c r="I157" i="1"/>
  <c r="H157" i="1"/>
  <c r="G157" i="1"/>
  <c r="E157" i="1"/>
  <c r="D157" i="1"/>
  <c r="P155" i="1"/>
  <c r="P154" i="1" s="1"/>
  <c r="N155" i="1"/>
  <c r="N154" i="1" s="1"/>
  <c r="E154" i="1"/>
  <c r="D154" i="1"/>
  <c r="T153" i="1"/>
  <c r="S153" i="1"/>
  <c r="P153" i="1"/>
  <c r="N153" i="1"/>
  <c r="T152" i="1"/>
  <c r="S152" i="1"/>
  <c r="P152" i="1"/>
  <c r="N152" i="1"/>
  <c r="R151" i="1"/>
  <c r="Q151" i="1"/>
  <c r="M151" i="1"/>
  <c r="L151" i="1"/>
  <c r="K151" i="1"/>
  <c r="J151" i="1"/>
  <c r="I151" i="1"/>
  <c r="H151" i="1"/>
  <c r="G151" i="1"/>
  <c r="E151" i="1"/>
  <c r="D151" i="1"/>
  <c r="P150" i="1"/>
  <c r="N150" i="1"/>
  <c r="P149" i="1"/>
  <c r="N149" i="1"/>
  <c r="P148" i="1"/>
  <c r="N148" i="1"/>
  <c r="P147" i="1"/>
  <c r="N147" i="1"/>
  <c r="P146" i="1"/>
  <c r="N146" i="1"/>
  <c r="R145" i="1"/>
  <c r="Q145" i="1"/>
  <c r="M145" i="1"/>
  <c r="L145" i="1"/>
  <c r="K145" i="1"/>
  <c r="J145" i="1"/>
  <c r="H145" i="1"/>
  <c r="G145" i="1"/>
  <c r="E145" i="1"/>
  <c r="D145" i="1"/>
  <c r="P144" i="1"/>
  <c r="N144" i="1"/>
  <c r="P143" i="1"/>
  <c r="N143" i="1"/>
  <c r="T142" i="1"/>
  <c r="S142" i="1"/>
  <c r="P142" i="1"/>
  <c r="N142" i="1"/>
  <c r="K141" i="1"/>
  <c r="J141" i="1"/>
  <c r="H141" i="1"/>
  <c r="G141" i="1"/>
  <c r="E141" i="1"/>
  <c r="D141" i="1"/>
  <c r="T139" i="1"/>
  <c r="S139" i="1"/>
  <c r="N139" i="1"/>
  <c r="O139" i="1" s="1"/>
  <c r="T138" i="1"/>
  <c r="S138" i="1"/>
  <c r="N138" i="1"/>
  <c r="O138" i="1" s="1"/>
  <c r="S137" i="1"/>
  <c r="N137" i="1"/>
  <c r="O137" i="1" s="1"/>
  <c r="S136" i="1"/>
  <c r="N136" i="1"/>
  <c r="O136" i="1" s="1"/>
  <c r="S135" i="1"/>
  <c r="N135" i="1"/>
  <c r="R134" i="1"/>
  <c r="R131" i="1" s="1"/>
  <c r="Q134" i="1"/>
  <c r="Q131" i="1" s="1"/>
  <c r="P134" i="1"/>
  <c r="P131" i="1" s="1"/>
  <c r="M134" i="1"/>
  <c r="M131" i="1" s="1"/>
  <c r="L134" i="1"/>
  <c r="L131" i="1" s="1"/>
  <c r="K134" i="1"/>
  <c r="K131" i="1" s="1"/>
  <c r="J134" i="1"/>
  <c r="J131" i="1" s="1"/>
  <c r="I134" i="1"/>
  <c r="I131" i="1" s="1"/>
  <c r="H134" i="1"/>
  <c r="H131" i="1" s="1"/>
  <c r="G134" i="1"/>
  <c r="G131" i="1" s="1"/>
  <c r="E134" i="1"/>
  <c r="E131" i="1" s="1"/>
  <c r="D134" i="1"/>
  <c r="D131" i="1" s="1"/>
  <c r="T128" i="1"/>
  <c r="S128" i="1"/>
  <c r="P128" i="1"/>
  <c r="N128" i="1"/>
  <c r="T127" i="1"/>
  <c r="S127" i="1"/>
  <c r="P127" i="1"/>
  <c r="N127" i="1"/>
  <c r="P126" i="1"/>
  <c r="N126" i="1"/>
  <c r="T125" i="1"/>
  <c r="S125" i="1"/>
  <c r="P125" i="1"/>
  <c r="N125" i="1"/>
  <c r="T124" i="1"/>
  <c r="S124" i="1"/>
  <c r="P124" i="1"/>
  <c r="N124" i="1"/>
  <c r="T123" i="1"/>
  <c r="S123" i="1"/>
  <c r="P123" i="1"/>
  <c r="N123" i="1"/>
  <c r="T122" i="1"/>
  <c r="S122" i="1"/>
  <c r="P122" i="1"/>
  <c r="N122" i="1"/>
  <c r="R121" i="1"/>
  <c r="Q121" i="1"/>
  <c r="M121" i="1"/>
  <c r="L121" i="1"/>
  <c r="K121" i="1"/>
  <c r="J121" i="1"/>
  <c r="I121" i="1"/>
  <c r="H121" i="1"/>
  <c r="G121" i="1"/>
  <c r="E121" i="1"/>
  <c r="D121" i="1"/>
  <c r="T120" i="1"/>
  <c r="S120" i="1"/>
  <c r="P120" i="1"/>
  <c r="N120" i="1"/>
  <c r="T119" i="1"/>
  <c r="S119" i="1"/>
  <c r="P119" i="1"/>
  <c r="N119" i="1"/>
  <c r="T118" i="1"/>
  <c r="S118" i="1"/>
  <c r="P118" i="1"/>
  <c r="N118" i="1"/>
  <c r="T117" i="1"/>
  <c r="S117" i="1"/>
  <c r="P117" i="1"/>
  <c r="N117" i="1"/>
  <c r="P116" i="1"/>
  <c r="N116" i="1"/>
  <c r="R115" i="1"/>
  <c r="Q115" i="1"/>
  <c r="M115" i="1"/>
  <c r="K115" i="1"/>
  <c r="J115" i="1"/>
  <c r="I115" i="1"/>
  <c r="H115" i="1"/>
  <c r="G115" i="1"/>
  <c r="E115" i="1"/>
  <c r="D115" i="1"/>
  <c r="T114" i="1"/>
  <c r="S114" i="1"/>
  <c r="P114" i="1"/>
  <c r="N114" i="1"/>
  <c r="T113" i="1"/>
  <c r="S113" i="1"/>
  <c r="P113" i="1"/>
  <c r="N113" i="1"/>
  <c r="T112" i="1"/>
  <c r="S112" i="1"/>
  <c r="P112" i="1"/>
  <c r="N112" i="1"/>
  <c r="T111" i="1"/>
  <c r="S111" i="1"/>
  <c r="P111" i="1"/>
  <c r="N111" i="1"/>
  <c r="T110" i="1"/>
  <c r="S110" i="1"/>
  <c r="P110" i="1"/>
  <c r="N110" i="1"/>
  <c r="T109" i="1"/>
  <c r="S109" i="1"/>
  <c r="P109" i="1"/>
  <c r="N109" i="1"/>
  <c r="T108" i="1"/>
  <c r="S108" i="1"/>
  <c r="P108" i="1"/>
  <c r="N108" i="1"/>
  <c r="R107" i="1"/>
  <c r="Q107" i="1"/>
  <c r="M107" i="1"/>
  <c r="K107" i="1"/>
  <c r="J107" i="1"/>
  <c r="I107" i="1"/>
  <c r="H107" i="1"/>
  <c r="G107" i="1"/>
  <c r="E107" i="1"/>
  <c r="D107" i="1"/>
  <c r="T106" i="1"/>
  <c r="S106" i="1"/>
  <c r="P106" i="1"/>
  <c r="N106" i="1"/>
  <c r="P105" i="1"/>
  <c r="N105" i="1"/>
  <c r="P104" i="1"/>
  <c r="N104" i="1"/>
  <c r="P103" i="1"/>
  <c r="N103" i="1"/>
  <c r="P102" i="1"/>
  <c r="N102" i="1"/>
  <c r="R101" i="1"/>
  <c r="Q101" i="1"/>
  <c r="M101" i="1"/>
  <c r="L101" i="1"/>
  <c r="K101" i="1"/>
  <c r="J101" i="1"/>
  <c r="I101" i="1"/>
  <c r="H101" i="1"/>
  <c r="G101" i="1"/>
  <c r="E101" i="1"/>
  <c r="D101" i="1"/>
  <c r="T100" i="1"/>
  <c r="S100" i="1"/>
  <c r="P100" i="1"/>
  <c r="N100" i="1"/>
  <c r="T99" i="1"/>
  <c r="S99" i="1"/>
  <c r="P99" i="1"/>
  <c r="N99" i="1"/>
  <c r="T98" i="1"/>
  <c r="S98" i="1"/>
  <c r="P98" i="1"/>
  <c r="N98" i="1"/>
  <c r="R97" i="1"/>
  <c r="M97" i="1"/>
  <c r="L97" i="1"/>
  <c r="K97" i="1"/>
  <c r="J97" i="1"/>
  <c r="I97" i="1"/>
  <c r="H97" i="1"/>
  <c r="G97" i="1"/>
  <c r="E97" i="1"/>
  <c r="D97" i="1"/>
  <c r="T96" i="1"/>
  <c r="S96" i="1"/>
  <c r="P96" i="1"/>
  <c r="N96" i="1"/>
  <c r="T95" i="1"/>
  <c r="S95" i="1"/>
  <c r="P95" i="1"/>
  <c r="N95" i="1"/>
  <c r="P94" i="1"/>
  <c r="N94" i="1"/>
  <c r="T93" i="1"/>
  <c r="S93" i="1"/>
  <c r="P93" i="1"/>
  <c r="N93" i="1"/>
  <c r="R92" i="1"/>
  <c r="Q92" i="1"/>
  <c r="M92" i="1"/>
  <c r="L92" i="1"/>
  <c r="K92" i="1"/>
  <c r="J92" i="1"/>
  <c r="I92" i="1"/>
  <c r="H92" i="1"/>
  <c r="G92" i="1"/>
  <c r="E92" i="1"/>
  <c r="D92" i="1"/>
  <c r="P91" i="1"/>
  <c r="N91" i="1"/>
  <c r="T90" i="1"/>
  <c r="S90" i="1"/>
  <c r="P90" i="1"/>
  <c r="T89" i="1"/>
  <c r="S89" i="1"/>
  <c r="P89" i="1"/>
  <c r="N89" i="1"/>
  <c r="T88" i="1"/>
  <c r="S88" i="1"/>
  <c r="P88" i="1"/>
  <c r="N88" i="1"/>
  <c r="T87" i="1"/>
  <c r="S87" i="1"/>
  <c r="P87" i="1"/>
  <c r="N87" i="1"/>
  <c r="R86" i="1"/>
  <c r="M86" i="1"/>
  <c r="K86" i="1"/>
  <c r="J86" i="1"/>
  <c r="J82" i="1" s="1"/>
  <c r="I86" i="1"/>
  <c r="H86" i="1"/>
  <c r="G86" i="1"/>
  <c r="E86" i="1"/>
  <c r="D86" i="1"/>
  <c r="T85" i="1"/>
  <c r="S85" i="1"/>
  <c r="P85" i="1"/>
  <c r="N85" i="1"/>
  <c r="T84" i="1"/>
  <c r="S84" i="1"/>
  <c r="P84" i="1"/>
  <c r="N84" i="1"/>
  <c r="R83" i="1"/>
  <c r="Q83" i="1"/>
  <c r="M83" i="1"/>
  <c r="L83" i="1"/>
  <c r="K83" i="1"/>
  <c r="J83" i="1"/>
  <c r="I83" i="1"/>
  <c r="I82" i="1" s="1"/>
  <c r="H83" i="1"/>
  <c r="G83" i="1"/>
  <c r="E83" i="1"/>
  <c r="D83" i="1"/>
  <c r="T81" i="1"/>
  <c r="S81" i="1"/>
  <c r="P81" i="1"/>
  <c r="N81" i="1"/>
  <c r="T80" i="1"/>
  <c r="S80" i="1"/>
  <c r="P80" i="1"/>
  <c r="N80" i="1"/>
  <c r="T79" i="1"/>
  <c r="S79" i="1"/>
  <c r="P79" i="1"/>
  <c r="N79" i="1"/>
  <c r="T78" i="1"/>
  <c r="S78" i="1"/>
  <c r="P78" i="1"/>
  <c r="N78" i="1"/>
  <c r="T77" i="1"/>
  <c r="S77" i="1"/>
  <c r="P77" i="1"/>
  <c r="N77" i="1"/>
  <c r="R76" i="1"/>
  <c r="Q76" i="1"/>
  <c r="M76" i="1"/>
  <c r="L76" i="1"/>
  <c r="K76" i="1"/>
  <c r="J76" i="1"/>
  <c r="I76" i="1"/>
  <c r="H76" i="1"/>
  <c r="G76" i="1"/>
  <c r="E76" i="1"/>
  <c r="D76" i="1"/>
  <c r="T75" i="1"/>
  <c r="S75" i="1"/>
  <c r="P75" i="1"/>
  <c r="N75" i="1"/>
  <c r="T74" i="1"/>
  <c r="S74" i="1"/>
  <c r="P74" i="1"/>
  <c r="N74" i="1"/>
  <c r="P73" i="1"/>
  <c r="N73" i="1"/>
  <c r="T72" i="1"/>
  <c r="S72" i="1"/>
  <c r="P72" i="1"/>
  <c r="N72" i="1"/>
  <c r="T71" i="1"/>
  <c r="S71" i="1"/>
  <c r="P71" i="1"/>
  <c r="N71" i="1"/>
  <c r="R70" i="1"/>
  <c r="Q70" i="1"/>
  <c r="M70" i="1"/>
  <c r="L70" i="1"/>
  <c r="K70" i="1"/>
  <c r="J70" i="1"/>
  <c r="I70" i="1"/>
  <c r="H70" i="1"/>
  <c r="G70" i="1"/>
  <c r="E70" i="1"/>
  <c r="D70" i="1"/>
  <c r="T69" i="1"/>
  <c r="S69" i="1"/>
  <c r="P69" i="1"/>
  <c r="N69" i="1"/>
  <c r="T68" i="1"/>
  <c r="S68" i="1"/>
  <c r="P68" i="1"/>
  <c r="N68" i="1"/>
  <c r="R67" i="1"/>
  <c r="Q67" i="1"/>
  <c r="M67" i="1"/>
  <c r="L67" i="1"/>
  <c r="K67" i="1"/>
  <c r="J67" i="1"/>
  <c r="I67" i="1"/>
  <c r="H67" i="1"/>
  <c r="G67" i="1"/>
  <c r="E67" i="1"/>
  <c r="D67" i="1"/>
  <c r="T66" i="1"/>
  <c r="S66" i="1"/>
  <c r="P66" i="1"/>
  <c r="N66" i="1"/>
  <c r="T65" i="1"/>
  <c r="S65" i="1"/>
  <c r="P65" i="1"/>
  <c r="N65" i="1"/>
  <c r="T64" i="1"/>
  <c r="S64" i="1"/>
  <c r="P64" i="1"/>
  <c r="N64" i="1"/>
  <c r="T63" i="1"/>
  <c r="S63" i="1"/>
  <c r="P63" i="1"/>
  <c r="N63" i="1"/>
  <c r="T62" i="1"/>
  <c r="S62" i="1"/>
  <c r="P62" i="1"/>
  <c r="N62" i="1"/>
  <c r="R61" i="1"/>
  <c r="Q61" i="1"/>
  <c r="M61" i="1"/>
  <c r="L61" i="1"/>
  <c r="K61" i="1"/>
  <c r="J61" i="1"/>
  <c r="I61" i="1"/>
  <c r="H61" i="1"/>
  <c r="G61" i="1"/>
  <c r="E61" i="1"/>
  <c r="D61" i="1"/>
  <c r="T60" i="1"/>
  <c r="S60" i="1"/>
  <c r="P60" i="1"/>
  <c r="N60" i="1"/>
  <c r="T59" i="1"/>
  <c r="S59" i="1"/>
  <c r="P59" i="1"/>
  <c r="N59" i="1"/>
  <c r="T58" i="1"/>
  <c r="S58" i="1"/>
  <c r="P58" i="1"/>
  <c r="N58" i="1"/>
  <c r="T57" i="1"/>
  <c r="S57" i="1"/>
  <c r="N57" i="1"/>
  <c r="O57" i="1" s="1"/>
  <c r="R56" i="1"/>
  <c r="Q56" i="1"/>
  <c r="M56" i="1"/>
  <c r="L56" i="1"/>
  <c r="K56" i="1"/>
  <c r="J56" i="1"/>
  <c r="I56" i="1"/>
  <c r="G56" i="1"/>
  <c r="E56" i="1"/>
  <c r="D56" i="1"/>
  <c r="T55" i="1"/>
  <c r="S55" i="1"/>
  <c r="P55" i="1"/>
  <c r="N55" i="1"/>
  <c r="T54" i="1"/>
  <c r="S54" i="1"/>
  <c r="P54" i="1"/>
  <c r="N54" i="1"/>
  <c r="T53" i="1"/>
  <c r="S53" i="1"/>
  <c r="P53" i="1"/>
  <c r="N53" i="1"/>
  <c r="R52" i="1"/>
  <c r="Q52" i="1"/>
  <c r="M52" i="1"/>
  <c r="L52" i="1"/>
  <c r="K52" i="1"/>
  <c r="J52" i="1"/>
  <c r="I52" i="1"/>
  <c r="H52" i="1"/>
  <c r="G52" i="1"/>
  <c r="E52" i="1"/>
  <c r="D52" i="1"/>
  <c r="T51" i="1"/>
  <c r="S51" i="1"/>
  <c r="P51" i="1"/>
  <c r="O51" i="1" s="1"/>
  <c r="T50" i="1"/>
  <c r="S50" i="1"/>
  <c r="P50" i="1"/>
  <c r="O50" i="1" s="1"/>
  <c r="R49" i="1"/>
  <c r="Q49" i="1"/>
  <c r="M49" i="1"/>
  <c r="L49" i="1"/>
  <c r="K49" i="1"/>
  <c r="J49" i="1"/>
  <c r="I49" i="1"/>
  <c r="H49" i="1"/>
  <c r="G49" i="1"/>
  <c r="E49" i="1"/>
  <c r="D49" i="1"/>
  <c r="P48" i="1"/>
  <c r="N48" i="1"/>
  <c r="P47" i="1"/>
  <c r="O47" i="1" s="1"/>
  <c r="T46" i="1"/>
  <c r="S46" i="1"/>
  <c r="P46" i="1"/>
  <c r="O46" i="1" s="1"/>
  <c r="T45" i="1"/>
  <c r="S45" i="1"/>
  <c r="P45" i="1"/>
  <c r="O45" i="1" s="1"/>
  <c r="T44" i="1"/>
  <c r="S44" i="1"/>
  <c r="P44" i="1"/>
  <c r="O44" i="1" s="1"/>
  <c r="T43" i="1"/>
  <c r="S43" i="1"/>
  <c r="P43" i="1"/>
  <c r="O43" i="1" s="1"/>
  <c r="T42" i="1"/>
  <c r="S42" i="1"/>
  <c r="P42" i="1"/>
  <c r="O42" i="1" s="1"/>
  <c r="T41" i="1"/>
  <c r="S41" i="1"/>
  <c r="R40" i="1"/>
  <c r="Q40" i="1"/>
  <c r="M40" i="1"/>
  <c r="L40" i="1"/>
  <c r="K40" i="1"/>
  <c r="J40" i="1"/>
  <c r="H40" i="1"/>
  <c r="G40" i="1"/>
  <c r="E40" i="1"/>
  <c r="D40" i="1"/>
  <c r="T39" i="1"/>
  <c r="S39" i="1"/>
  <c r="P39" i="1"/>
  <c r="O39" i="1" s="1"/>
  <c r="P38" i="1"/>
  <c r="O38" i="1" s="1"/>
  <c r="P36" i="1"/>
  <c r="O36" i="1" s="1"/>
  <c r="T35" i="1"/>
  <c r="S35" i="1"/>
  <c r="P35" i="1"/>
  <c r="O35" i="1" s="1"/>
  <c r="T34" i="1"/>
  <c r="S34" i="1"/>
  <c r="P34" i="1"/>
  <c r="O34" i="1" s="1"/>
  <c r="R33" i="1"/>
  <c r="Q33" i="1"/>
  <c r="M33" i="1"/>
  <c r="L33" i="1"/>
  <c r="K33" i="1"/>
  <c r="J33" i="1"/>
  <c r="G33" i="1"/>
  <c r="E33" i="1"/>
  <c r="D33" i="1"/>
  <c r="T31" i="1"/>
  <c r="S31" i="1"/>
  <c r="P31" i="1"/>
  <c r="O31" i="1" s="1"/>
  <c r="T30" i="1"/>
  <c r="S30" i="1"/>
  <c r="P30" i="1"/>
  <c r="O30" i="1" s="1"/>
  <c r="T29" i="1"/>
  <c r="S29" i="1"/>
  <c r="P29" i="1"/>
  <c r="O29" i="1" s="1"/>
  <c r="T28" i="1"/>
  <c r="S28" i="1"/>
  <c r="P28" i="1"/>
  <c r="O28" i="1" s="1"/>
  <c r="R27" i="1"/>
  <c r="Q27" i="1"/>
  <c r="M27" i="1"/>
  <c r="L27" i="1"/>
  <c r="K27" i="1"/>
  <c r="I27" i="1"/>
  <c r="H27" i="1"/>
  <c r="G27" i="1"/>
  <c r="E27" i="1"/>
  <c r="D27" i="1"/>
  <c r="T26" i="1"/>
  <c r="S26" i="1"/>
  <c r="P26" i="1"/>
  <c r="N24" i="1"/>
  <c r="T23" i="1"/>
  <c r="S23" i="1"/>
  <c r="P23" i="1"/>
  <c r="O23" i="1" s="1"/>
  <c r="T22" i="1"/>
  <c r="S22" i="1"/>
  <c r="P22" i="1"/>
  <c r="O22" i="1" s="1"/>
  <c r="T21" i="1"/>
  <c r="S21" i="1"/>
  <c r="P21" i="1"/>
  <c r="O21" i="1" s="1"/>
  <c r="T20" i="1"/>
  <c r="S20" i="1"/>
  <c r="P20" i="1"/>
  <c r="O20" i="1" s="1"/>
  <c r="R19" i="1"/>
  <c r="Q19" i="1"/>
  <c r="L19" i="1"/>
  <c r="K19" i="1"/>
  <c r="J19" i="1"/>
  <c r="I19" i="1"/>
  <c r="G19" i="1"/>
  <c r="E19" i="1"/>
  <c r="D19" i="1"/>
  <c r="T18" i="1"/>
  <c r="S18" i="1"/>
  <c r="P18" i="1"/>
  <c r="O18" i="1" s="1"/>
  <c r="T17" i="1"/>
  <c r="S17" i="1"/>
  <c r="P17" i="1"/>
  <c r="O17" i="1" s="1"/>
  <c r="T16" i="1"/>
  <c r="S16" i="1"/>
  <c r="P16" i="1"/>
  <c r="O16" i="1" s="1"/>
  <c r="T15" i="1"/>
  <c r="S15" i="1"/>
  <c r="R14" i="1"/>
  <c r="Q14" i="1"/>
  <c r="M14" i="1"/>
  <c r="K14" i="1"/>
  <c r="J14" i="1"/>
  <c r="I14" i="1"/>
  <c r="H14" i="1"/>
  <c r="G14" i="1"/>
  <c r="E14" i="1"/>
  <c r="T13" i="1"/>
  <c r="S13" i="1"/>
  <c r="O13" i="1"/>
  <c r="T12" i="1"/>
  <c r="S12" i="1"/>
  <c r="R11" i="1"/>
  <c r="Q11" i="1"/>
  <c r="K11" i="1"/>
  <c r="I11" i="1"/>
  <c r="H11" i="1"/>
  <c r="G11" i="1"/>
  <c r="E11" i="1"/>
  <c r="D11" i="1"/>
  <c r="G82" i="1" l="1"/>
  <c r="H82" i="1"/>
  <c r="M10" i="1"/>
  <c r="K82" i="1"/>
  <c r="G32" i="1"/>
  <c r="I32" i="1"/>
  <c r="L10" i="1"/>
  <c r="I10" i="1"/>
  <c r="Q82" i="1"/>
  <c r="R82" i="1"/>
  <c r="L82" i="1"/>
  <c r="M82" i="1"/>
  <c r="T82" i="1" s="1"/>
  <c r="R172" i="1"/>
  <c r="K161" i="1"/>
  <c r="J10" i="1"/>
  <c r="L192" i="1"/>
  <c r="L161" i="1"/>
  <c r="D161" i="1"/>
  <c r="E161" i="1"/>
  <c r="P14" i="1"/>
  <c r="O15" i="1"/>
  <c r="O14" i="1" s="1"/>
  <c r="P24" i="1"/>
  <c r="O26" i="1"/>
  <c r="M32" i="1"/>
  <c r="G140" i="1"/>
  <c r="F9" i="1"/>
  <c r="O75" i="1"/>
  <c r="O124" i="1"/>
  <c r="G10" i="1"/>
  <c r="G161" i="1"/>
  <c r="H161" i="1"/>
  <c r="J192" i="1"/>
  <c r="N202" i="1"/>
  <c r="O202" i="1" s="1"/>
  <c r="O65" i="1"/>
  <c r="P141" i="1"/>
  <c r="O177" i="1"/>
  <c r="T202" i="1"/>
  <c r="T131" i="1"/>
  <c r="T166" i="1"/>
  <c r="D172" i="1"/>
  <c r="M172" i="1"/>
  <c r="O171" i="1"/>
  <c r="O170" i="1" s="1"/>
  <c r="N203" i="1"/>
  <c r="O203" i="1" s="1"/>
  <c r="T203" i="1"/>
  <c r="T67" i="1"/>
  <c r="E140" i="1"/>
  <c r="O183" i="1"/>
  <c r="S151" i="1"/>
  <c r="N193" i="1"/>
  <c r="M192" i="1"/>
  <c r="O88" i="1"/>
  <c r="O110" i="1"/>
  <c r="O112" i="1"/>
  <c r="O149" i="1"/>
  <c r="P193" i="1"/>
  <c r="S164" i="1"/>
  <c r="T164" i="1"/>
  <c r="M161" i="1"/>
  <c r="H172" i="1"/>
  <c r="L140" i="1"/>
  <c r="O152" i="1"/>
  <c r="Q172" i="1"/>
  <c r="O106" i="1"/>
  <c r="O165" i="1"/>
  <c r="J161" i="1"/>
  <c r="S170" i="1"/>
  <c r="T170" i="1"/>
  <c r="K172" i="1"/>
  <c r="F160" i="1"/>
  <c r="S27" i="1"/>
  <c r="O84" i="1"/>
  <c r="O98" i="1"/>
  <c r="O100" i="1"/>
  <c r="I161" i="1"/>
  <c r="P164" i="1"/>
  <c r="P163" i="1"/>
  <c r="T197" i="1"/>
  <c r="S197" i="1"/>
  <c r="T175" i="1"/>
  <c r="T115" i="1"/>
  <c r="Q161" i="1"/>
  <c r="R161" i="1"/>
  <c r="R140" i="1"/>
  <c r="R10" i="1"/>
  <c r="H10" i="1"/>
  <c r="H140" i="1"/>
  <c r="T107" i="1"/>
  <c r="O81" i="1"/>
  <c r="T201" i="1"/>
  <c r="S201" i="1"/>
  <c r="N186" i="1"/>
  <c r="O144" i="1"/>
  <c r="S92" i="1"/>
  <c r="S83" i="1"/>
  <c r="S76" i="1"/>
  <c r="S61" i="1"/>
  <c r="T56" i="1"/>
  <c r="S33" i="1"/>
  <c r="S19" i="1"/>
  <c r="L172" i="1"/>
  <c r="L160" i="1" s="1"/>
  <c r="N33" i="1"/>
  <c r="T14" i="1"/>
  <c r="T24" i="1"/>
  <c r="T76" i="1"/>
  <c r="T83" i="1"/>
  <c r="T141" i="1"/>
  <c r="T19" i="1"/>
  <c r="T27" i="1"/>
  <c r="Q32" i="1"/>
  <c r="S101" i="1"/>
  <c r="O113" i="1"/>
  <c r="O125" i="1"/>
  <c r="T168" i="1"/>
  <c r="O201" i="1"/>
  <c r="O63" i="1"/>
  <c r="T70" i="1"/>
  <c r="O79" i="1"/>
  <c r="O96" i="1"/>
  <c r="Q140" i="1"/>
  <c r="O155" i="1"/>
  <c r="O154" i="1" s="1"/>
  <c r="D192" i="1"/>
  <c r="S52" i="1"/>
  <c r="O60" i="1"/>
  <c r="O142" i="1"/>
  <c r="S56" i="1"/>
  <c r="O64" i="1"/>
  <c r="O71" i="1"/>
  <c r="O74" i="1"/>
  <c r="T92" i="1"/>
  <c r="O199" i="1"/>
  <c r="O91" i="1"/>
  <c r="S154" i="1"/>
  <c r="N175" i="1"/>
  <c r="K32" i="1"/>
  <c r="K10" i="1"/>
  <c r="T49" i="1"/>
  <c r="S70" i="1"/>
  <c r="O103" i="1"/>
  <c r="S186" i="1"/>
  <c r="O188" i="1"/>
  <c r="T33" i="1"/>
  <c r="O68" i="1"/>
  <c r="O105" i="1"/>
  <c r="O114" i="1"/>
  <c r="O120" i="1"/>
  <c r="O146" i="1"/>
  <c r="O150" i="1"/>
  <c r="O179" i="1"/>
  <c r="O187" i="1"/>
  <c r="E172" i="1"/>
  <c r="E160" i="1" s="1"/>
  <c r="O184" i="1"/>
  <c r="E10" i="1"/>
  <c r="O102" i="1"/>
  <c r="S134" i="1"/>
  <c r="D32" i="1"/>
  <c r="T134" i="1"/>
  <c r="T145" i="1"/>
  <c r="T173" i="1"/>
  <c r="D10" i="1"/>
  <c r="T52" i="1"/>
  <c r="O116" i="1"/>
  <c r="G172" i="1"/>
  <c r="O108" i="1"/>
  <c r="N134" i="1"/>
  <c r="N131" i="1" s="1"/>
  <c r="T154" i="1"/>
  <c r="O180" i="1"/>
  <c r="H32" i="1"/>
  <c r="N141" i="1"/>
  <c r="T186" i="1"/>
  <c r="D82" i="1"/>
  <c r="O119" i="1"/>
  <c r="S166" i="1"/>
  <c r="S175" i="1"/>
  <c r="K192" i="1"/>
  <c r="O128" i="1"/>
  <c r="O190" i="1"/>
  <c r="O189" i="1" s="1"/>
  <c r="T193" i="1"/>
  <c r="O207" i="1"/>
  <c r="O205" i="1" s="1"/>
  <c r="O204" i="1" s="1"/>
  <c r="O176" i="1"/>
  <c r="J140" i="1"/>
  <c r="E82" i="1"/>
  <c r="K140" i="1"/>
  <c r="Q10" i="1"/>
  <c r="S97" i="1"/>
  <c r="P101" i="1"/>
  <c r="N115" i="1"/>
  <c r="S121" i="1"/>
  <c r="O123" i="1"/>
  <c r="S24" i="1"/>
  <c r="P33" i="1"/>
  <c r="N70" i="1"/>
  <c r="T97" i="1"/>
  <c r="T121" i="1"/>
  <c r="M140" i="1"/>
  <c r="O182" i="1"/>
  <c r="L32" i="1"/>
  <c r="O167" i="1"/>
  <c r="O166" i="1" s="1"/>
  <c r="S49" i="1"/>
  <c r="T61" i="1"/>
  <c r="N67" i="1"/>
  <c r="P86" i="1"/>
  <c r="O158" i="1"/>
  <c r="O157" i="1" s="1"/>
  <c r="R32" i="1"/>
  <c r="N49" i="1"/>
  <c r="P67" i="1"/>
  <c r="O104" i="1"/>
  <c r="O118" i="1"/>
  <c r="O126" i="1"/>
  <c r="D140" i="1"/>
  <c r="S141" i="1"/>
  <c r="O174" i="1"/>
  <c r="O173" i="1" s="1"/>
  <c r="O185" i="1"/>
  <c r="O80" i="1"/>
  <c r="P49" i="1"/>
  <c r="T101" i="1"/>
  <c r="O135" i="1"/>
  <c r="O134" i="1" s="1"/>
  <c r="O131" i="1" s="1"/>
  <c r="E32" i="1"/>
  <c r="O48" i="1"/>
  <c r="O66" i="1"/>
  <c r="T151" i="1"/>
  <c r="P151" i="1"/>
  <c r="I172" i="1"/>
  <c r="P175" i="1"/>
  <c r="T178" i="1"/>
  <c r="P186" i="1"/>
  <c r="T189" i="1"/>
  <c r="O191" i="1"/>
  <c r="S193" i="1"/>
  <c r="O200" i="1"/>
  <c r="N151" i="1"/>
  <c r="S173" i="1"/>
  <c r="N189" i="1"/>
  <c r="S11" i="1"/>
  <c r="O55" i="1"/>
  <c r="O62" i="1"/>
  <c r="N107" i="1"/>
  <c r="O111" i="1"/>
  <c r="O127" i="1"/>
  <c r="I140" i="1"/>
  <c r="N164" i="1"/>
  <c r="O169" i="1"/>
  <c r="O168" i="1" s="1"/>
  <c r="N178" i="1"/>
  <c r="O53" i="1"/>
  <c r="O77" i="1"/>
  <c r="O87" i="1"/>
  <c r="O93" i="1"/>
  <c r="O109" i="1"/>
  <c r="S115" i="1"/>
  <c r="O147" i="1"/>
  <c r="N170" i="1"/>
  <c r="J172" i="1"/>
  <c r="O194" i="1"/>
  <c r="N145" i="1"/>
  <c r="P145" i="1"/>
  <c r="S145" i="1"/>
  <c r="O148" i="1"/>
  <c r="O122" i="1"/>
  <c r="N121" i="1"/>
  <c r="P121" i="1"/>
  <c r="P115" i="1"/>
  <c r="P107" i="1"/>
  <c r="P97" i="1"/>
  <c r="N97" i="1"/>
  <c r="N92" i="1"/>
  <c r="P92" i="1"/>
  <c r="O90" i="1"/>
  <c r="N86" i="1"/>
  <c r="N83" i="1"/>
  <c r="P83" i="1"/>
  <c r="P76" i="1"/>
  <c r="N76" i="1"/>
  <c r="P70" i="1"/>
  <c r="S67" i="1"/>
  <c r="N61" i="1"/>
  <c r="P61" i="1"/>
  <c r="O59" i="1"/>
  <c r="N56" i="1"/>
  <c r="P56" i="1"/>
  <c r="N52" i="1"/>
  <c r="P52" i="1"/>
  <c r="N40" i="1"/>
  <c r="P40" i="1"/>
  <c r="N27" i="1"/>
  <c r="P27" i="1"/>
  <c r="N19" i="1"/>
  <c r="P19" i="1"/>
  <c r="N14" i="1"/>
  <c r="N11" i="1"/>
  <c r="T11" i="1"/>
  <c r="O78" i="1"/>
  <c r="O85" i="1"/>
  <c r="N101" i="1"/>
  <c r="O117" i="1"/>
  <c r="S131" i="1"/>
  <c r="S168" i="1"/>
  <c r="P178" i="1"/>
  <c r="O24" i="1"/>
  <c r="O73" i="1"/>
  <c r="O95" i="1"/>
  <c r="O153" i="1"/>
  <c r="P197" i="1"/>
  <c r="S14" i="1"/>
  <c r="S40" i="1"/>
  <c r="O54" i="1"/>
  <c r="O72" i="1"/>
  <c r="S86" i="1"/>
  <c r="O89" i="1"/>
  <c r="O94" i="1"/>
  <c r="S107" i="1"/>
  <c r="O143" i="1"/>
  <c r="S178" i="1"/>
  <c r="O181" i="1"/>
  <c r="S189" i="1"/>
  <c r="O196" i="1"/>
  <c r="J32" i="1"/>
  <c r="T40" i="1"/>
  <c r="T86" i="1"/>
  <c r="O99" i="1"/>
  <c r="O58" i="1"/>
  <c r="O69" i="1"/>
  <c r="N157" i="1"/>
  <c r="O198" i="1"/>
  <c r="O197" i="1" s="1"/>
  <c r="L9" i="1" l="1"/>
  <c r="I9" i="1"/>
  <c r="S82" i="1"/>
  <c r="N82" i="1"/>
  <c r="P82" i="1"/>
  <c r="P140" i="1"/>
  <c r="O163" i="1"/>
  <c r="O162" i="1" s="1"/>
  <c r="P162" i="1"/>
  <c r="G9" i="1"/>
  <c r="F8" i="1"/>
  <c r="O83" i="1"/>
  <c r="Q160" i="1"/>
  <c r="O175" i="1"/>
  <c r="K9" i="1"/>
  <c r="O186" i="1"/>
  <c r="R160" i="1"/>
  <c r="I160" i="1"/>
  <c r="D160" i="1"/>
  <c r="O19" i="1"/>
  <c r="N192" i="1"/>
  <c r="P192" i="1"/>
  <c r="K160" i="1"/>
  <c r="M160" i="1"/>
  <c r="O49" i="1"/>
  <c r="O151" i="1"/>
  <c r="O178" i="1"/>
  <c r="H160" i="1"/>
  <c r="O145" i="1"/>
  <c r="O164" i="1"/>
  <c r="N161" i="1"/>
  <c r="O193" i="1"/>
  <c r="O192" i="1" s="1"/>
  <c r="O141" i="1"/>
  <c r="P161" i="1"/>
  <c r="O97" i="1"/>
  <c r="O67" i="1"/>
  <c r="R9" i="1"/>
  <c r="H9" i="1"/>
  <c r="P10" i="1"/>
  <c r="M9" i="1"/>
  <c r="T192" i="1"/>
  <c r="O101" i="1"/>
  <c r="O33" i="1"/>
  <c r="T32" i="1"/>
  <c r="S32" i="1"/>
  <c r="Q9" i="1"/>
  <c r="S192" i="1"/>
  <c r="O115" i="1"/>
  <c r="S140" i="1"/>
  <c r="O11" i="1"/>
  <c r="N172" i="1"/>
  <c r="O61" i="1"/>
  <c r="G160" i="1"/>
  <c r="N140" i="1"/>
  <c r="N10" i="1"/>
  <c r="O52" i="1"/>
  <c r="D9" i="1"/>
  <c r="O121" i="1"/>
  <c r="O107" i="1"/>
  <c r="O56" i="1"/>
  <c r="E9" i="1"/>
  <c r="E8" i="1" s="1"/>
  <c r="T140" i="1"/>
  <c r="O76" i="1"/>
  <c r="P32" i="1"/>
  <c r="O27" i="1"/>
  <c r="O86" i="1"/>
  <c r="P172" i="1"/>
  <c r="O40" i="1"/>
  <c r="J160" i="1"/>
  <c r="N32" i="1"/>
  <c r="J9" i="1"/>
  <c r="O92" i="1"/>
  <c r="O70" i="1"/>
  <c r="T10" i="1"/>
  <c r="S10" i="1"/>
  <c r="T161" i="1"/>
  <c r="S161" i="1"/>
  <c r="T172" i="1"/>
  <c r="S172" i="1"/>
  <c r="O161" i="1" l="1"/>
  <c r="O82" i="1"/>
  <c r="D8" i="1"/>
  <c r="R8" i="1"/>
  <c r="O172" i="1"/>
  <c r="Q8" i="1"/>
  <c r="O32" i="1"/>
  <c r="K8" i="1"/>
  <c r="L8" i="1"/>
  <c r="I8" i="1"/>
  <c r="P160" i="1"/>
  <c r="O140" i="1"/>
  <c r="H8" i="1"/>
  <c r="N160" i="1"/>
  <c r="O10" i="1"/>
  <c r="G8" i="1"/>
  <c r="P9" i="1"/>
  <c r="J8" i="1"/>
  <c r="N9" i="1"/>
  <c r="T160" i="1"/>
  <c r="S160" i="1"/>
  <c r="S9" i="1"/>
  <c r="T9" i="1"/>
  <c r="M8" i="1"/>
  <c r="O160" i="1" l="1"/>
  <c r="N8" i="1"/>
  <c r="P8" i="1"/>
  <c r="O9" i="1"/>
  <c r="T8" i="1"/>
  <c r="S8" i="1"/>
  <c r="O8" i="1" l="1"/>
</calcChain>
</file>

<file path=xl/sharedStrings.xml><?xml version="1.0" encoding="utf-8"?>
<sst xmlns="http://schemas.openxmlformats.org/spreadsheetml/2006/main" count="251" uniqueCount="206">
  <si>
    <t>Cuadro  No.1  EJECUCIÓN PRESUPUESTARIA DE GASTOS, POR TIPO DE PRESUPUESTO, GRUPO, SUBGRUPO Y OBJETO</t>
  </si>
  <si>
    <t xml:space="preserve">En Balboas </t>
  </si>
  <si>
    <t>CUENTA</t>
  </si>
  <si>
    <t>DESCRIPCIÓN</t>
  </si>
  <si>
    <t>PRESUPUESTO      LEY</t>
  </si>
  <si>
    <t>CONTENCIÓN DEL GASTO</t>
  </si>
  <si>
    <t>AJUSTES (CRÉDITOS Y TRASLADOS)</t>
  </si>
  <si>
    <t>TRASLADOS</t>
  </si>
  <si>
    <t>CRÉDITOS ADICIONALES</t>
  </si>
  <si>
    <t xml:space="preserve">PRESUPUESTO MODIFICADO    </t>
  </si>
  <si>
    <t xml:space="preserve">ASIGNADO MODIFICADO       </t>
  </si>
  <si>
    <t>CONTRATOS POR EJECUTAR</t>
  </si>
  <si>
    <t>EJECUCIÓN PRESUPUESTARIA MENSUAL</t>
  </si>
  <si>
    <t>EJECUCIÓN PRESUPUESTARIA</t>
  </si>
  <si>
    <t>SALDO A LA FECHA</t>
  </si>
  <si>
    <t>SALDO ANUAL</t>
  </si>
  <si>
    <t>SALDO POR ASIGNAR</t>
  </si>
  <si>
    <t>PAGADO ACUMULADO</t>
  </si>
  <si>
    <t>POR PAGAR A LA FECHA</t>
  </si>
  <si>
    <t xml:space="preserve"> %  EJECUCIÓN A LA FECHA </t>
  </si>
  <si>
    <t xml:space="preserve"> %  EJECUCIÓN ANUAL</t>
  </si>
  <si>
    <t>TOTAL</t>
  </si>
  <si>
    <t>FUNCIONAMIENTO</t>
  </si>
  <si>
    <t>0</t>
  </si>
  <si>
    <t>SERVICIOS PERSONALES</t>
  </si>
  <si>
    <t>000</t>
  </si>
  <si>
    <t>Sueldos</t>
  </si>
  <si>
    <t>001</t>
  </si>
  <si>
    <t>Personal Fijo</t>
  </si>
  <si>
    <t>003</t>
  </si>
  <si>
    <t>Personal Contingente</t>
  </si>
  <si>
    <t>010</t>
  </si>
  <si>
    <t>Sobresueldos</t>
  </si>
  <si>
    <t>013</t>
  </si>
  <si>
    <t>Por Jefatura</t>
  </si>
  <si>
    <t>030</t>
  </si>
  <si>
    <t>Gastos de Representación Fijos</t>
  </si>
  <si>
    <t>040</t>
  </si>
  <si>
    <t>Sobretiempo</t>
  </si>
  <si>
    <t>050</t>
  </si>
  <si>
    <t>XIII Mes</t>
  </si>
  <si>
    <t>070</t>
  </si>
  <si>
    <t>Contribuciones a la Seguridad Social</t>
  </si>
  <si>
    <t>071</t>
  </si>
  <si>
    <t>Cuota Patronal de Seguro Social</t>
  </si>
  <si>
    <t>072</t>
  </si>
  <si>
    <t>Cuota Patronal de Seguro Educativo</t>
  </si>
  <si>
    <t>073</t>
  </si>
  <si>
    <t>Cuota Patronal de Riesgo Profesional</t>
  </si>
  <si>
    <t>074</t>
  </si>
  <si>
    <t>Cuota Patronal Fondo Complementario</t>
  </si>
  <si>
    <t>080</t>
  </si>
  <si>
    <t>Otros Servicios Personales</t>
  </si>
  <si>
    <t>083</t>
  </si>
  <si>
    <t>Personal Especial</t>
  </si>
  <si>
    <t>090</t>
  </si>
  <si>
    <t>Créditos Reconocidos por Servicios Personales</t>
  </si>
  <si>
    <t>091</t>
  </si>
  <si>
    <t>094</t>
  </si>
  <si>
    <t>096</t>
  </si>
  <si>
    <t>099</t>
  </si>
  <si>
    <t xml:space="preserve">SERVICIOS NO PERSONALES    </t>
  </si>
  <si>
    <t>Alquileres</t>
  </si>
  <si>
    <t>De Edificios y Locales</t>
  </si>
  <si>
    <t>De Equipo Electrónico</t>
  </si>
  <si>
    <t xml:space="preserve">De Equipo de Oficina </t>
  </si>
  <si>
    <t>De Equipo de Transporte</t>
  </si>
  <si>
    <t>Otros Alquileres</t>
  </si>
  <si>
    <t>Servicios Básicos</t>
  </si>
  <si>
    <t>Agua</t>
  </si>
  <si>
    <t>Aseo</t>
  </si>
  <si>
    <t>Correo</t>
  </si>
  <si>
    <t>Energía Eléctrica</t>
  </si>
  <si>
    <t>Telecomunicaciones</t>
  </si>
  <si>
    <t>Servicios de Transmisión de Datos</t>
  </si>
  <si>
    <t>Servicio de Telefonía Celular</t>
  </si>
  <si>
    <t>Impresión, Encuadernación y Otros</t>
  </si>
  <si>
    <t>Información y Publicidad</t>
  </si>
  <si>
    <t>Anuncios y Avisos</t>
  </si>
  <si>
    <t>Promoción y Publicidad</t>
  </si>
  <si>
    <t>Viáticos</t>
  </si>
  <si>
    <t>Dentro del País</t>
  </si>
  <si>
    <t>En el Exterior</t>
  </si>
  <si>
    <t>A Otras Personas</t>
  </si>
  <si>
    <t>Transporte de Personas y Bienes</t>
  </si>
  <si>
    <t>De o para el Exterior</t>
  </si>
  <si>
    <t>De Otras Personas</t>
  </si>
  <si>
    <t>Transporte de Bienes</t>
  </si>
  <si>
    <t>Servicios Comerciales y Financieros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</si>
  <si>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</si>
  <si>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</si>
  <si>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</si>
  <si>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</si>
  <si>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</si>
  <si>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Consultorías y Servicios Especiales</t>
  </si>
  <si>
    <t>Consultorías</t>
  </si>
  <si>
    <t>Servicios Especiales</t>
  </si>
  <si>
    <t>Mantenimiento y Reparación</t>
  </si>
  <si>
    <t>De Edificios</t>
  </si>
  <si>
    <t>De Maquinarias y Otros Equipos</t>
  </si>
  <si>
    <t>De Mobiliario y Equipo Oficina</t>
  </si>
  <si>
    <t>De Equipo de Computación</t>
  </si>
  <si>
    <t>Otros Mantenimiento y Reparaciones</t>
  </si>
  <si>
    <t>Créditos Rec. por  Servicios No Personales</t>
  </si>
  <si>
    <t>MATERIALES Y SUMINISTROS</t>
  </si>
  <si>
    <t>Alimentos y Bebidas</t>
  </si>
  <si>
    <t>Alimento para Consumo Humano</t>
  </si>
  <si>
    <t>Bebidas</t>
  </si>
  <si>
    <t>Textiles y Vestuario</t>
  </si>
  <si>
    <t>Acabado Textil</t>
  </si>
  <si>
    <t>Calzado</t>
  </si>
  <si>
    <t>Hilados y Telas</t>
  </si>
  <si>
    <t>Prendas de Vestir</t>
  </si>
  <si>
    <t>Otros Textiles y Vestuarios</t>
  </si>
  <si>
    <t>Combustibles y Lubricantes</t>
  </si>
  <si>
    <t>Diésel</t>
  </si>
  <si>
    <t>Gas</t>
  </si>
  <si>
    <t>Gasolina</t>
  </si>
  <si>
    <t>Lubricantes</t>
  </si>
  <si>
    <t>Productos de Papel y Cartón</t>
  </si>
  <si>
    <t>Impresos</t>
  </si>
  <si>
    <t>Papelería</t>
  </si>
  <si>
    <t>Otros Productos de Papel y Cartón</t>
  </si>
  <si>
    <t>Productos Químicos y Conexos</t>
  </si>
  <si>
    <t>Abonos y Fertilizantes</t>
  </si>
  <si>
    <t>Insecticidas, Fumigantes y Otros</t>
  </si>
  <si>
    <t>Pinturas, Colorantes y Tintes</t>
  </si>
  <si>
    <t>Productos Medicinales y Farmacéuticos</t>
  </si>
  <si>
    <t>Otros Productos Químicos</t>
  </si>
  <si>
    <t>Materiales para Construcción y Mantenimiento</t>
  </si>
  <si>
    <t>Cemento</t>
  </si>
  <si>
    <t>Madera</t>
  </si>
  <si>
    <t>Material de Fontanería</t>
  </si>
  <si>
    <t>Material Eléctrico</t>
  </si>
  <si>
    <t>Material Metálico</t>
  </si>
  <si>
    <t>Piedra y Arena</t>
  </si>
  <si>
    <t>Otros Materiales de Construcción</t>
  </si>
  <si>
    <t>Productos Varios</t>
  </si>
  <si>
    <t>Artículos o Productos  para Eventos Oficiales</t>
  </si>
  <si>
    <t>Herramientas e Instrumentos</t>
  </si>
  <si>
    <t>Material y Artículos de Seguridad Pública</t>
  </si>
  <si>
    <t>Materiales y Suministros de Computación</t>
  </si>
  <si>
    <t>Otros Productos Varios</t>
  </si>
  <si>
    <t>Útiles y Materiales Diversos</t>
  </si>
  <si>
    <t>Útiles de Cocina y Comedor</t>
  </si>
  <si>
    <t>Útiles de Aseo y Limpieza</t>
  </si>
  <si>
    <t>Útiles y Mat. Médicos, de Laboratorio y Farm.</t>
  </si>
  <si>
    <t>Útiles y Materiales de Oficina</t>
  </si>
  <si>
    <t>Instrumental Médico y Quirúrgico</t>
  </si>
  <si>
    <t>Otros Útiles y Materiales</t>
  </si>
  <si>
    <t>Repuestos</t>
  </si>
  <si>
    <t>MAQUINARIA, EQUIPO Y SEMOVIENTES</t>
  </si>
  <si>
    <t>Equipo Médico, de Laboratorio y Sanitario</t>
  </si>
  <si>
    <t>Equipo Médico y Odontológico</t>
  </si>
  <si>
    <t>Equipo de Laboratorios</t>
  </si>
  <si>
    <t>Equipo de Oficina</t>
  </si>
  <si>
    <t>Mobiliario de Oficina</t>
  </si>
  <si>
    <t>Maquinaria y Equipos Varios</t>
  </si>
  <si>
    <t>TRANSFERENCIAS CORRIENTES</t>
  </si>
  <si>
    <t>A Personas</t>
  </si>
  <si>
    <t>Indemnizaciones Especiales</t>
  </si>
  <si>
    <t>Bonificación por Antigüedad</t>
  </si>
  <si>
    <t>Prima de Antigüedad</t>
  </si>
  <si>
    <t>Becas de Estudio</t>
  </si>
  <si>
    <t>Becas Escolares</t>
  </si>
  <si>
    <t>Becas Universitarias</t>
  </si>
  <si>
    <t>Becas de Post-GradosS, Maestrías y Doctorados</t>
  </si>
  <si>
    <t>Capacitación y Estudio</t>
  </si>
  <si>
    <t>Otras Becas</t>
  </si>
  <si>
    <t>Al Exterior</t>
  </si>
  <si>
    <t>Cuotas a Organismos Centroamericanos</t>
  </si>
  <si>
    <t>Cuotas a Organismos Interamericanos</t>
  </si>
  <si>
    <t>Créditos Reconocidos por Transferencias</t>
  </si>
  <si>
    <t>ASIGNACIONES GLOBALES</t>
  </si>
  <si>
    <t>Imprevistos</t>
  </si>
  <si>
    <t xml:space="preserve"> </t>
  </si>
  <si>
    <t>INVERSIÓN</t>
  </si>
  <si>
    <t>SERVICIOS NO PERSONALES</t>
  </si>
  <si>
    <t>Viáticos Dentro del País</t>
  </si>
  <si>
    <t>Transporte Dentro del País</t>
  </si>
  <si>
    <t>Alimentos para Consumo Humanos</t>
  </si>
  <si>
    <t>MAQUINARIA Y EQUIPO</t>
  </si>
  <si>
    <t>Maquinaria y Equipo de Producción</t>
  </si>
  <si>
    <t>Maquinaria y Equipo de Comunicaciones</t>
  </si>
  <si>
    <t>Maquinaria y Equipo de Talleres y Almacenes</t>
  </si>
  <si>
    <t>Maquinaria y Equipo de Transporte</t>
  </si>
  <si>
    <t>Terrestre</t>
  </si>
  <si>
    <t>Equipo Educacional y Recreativo</t>
  </si>
  <si>
    <t>Equipo de Computación</t>
  </si>
  <si>
    <t>Obras y Construcciones</t>
  </si>
  <si>
    <t>Edificios de Administración</t>
  </si>
  <si>
    <t>Otras Edificaciones</t>
  </si>
  <si>
    <t>Adiestramiento y Estudio</t>
  </si>
  <si>
    <t>Otras becas</t>
  </si>
  <si>
    <t>FUENTE:  Dirección Nacional de Administración y Finanzas, Contraloría General de la República.</t>
  </si>
  <si>
    <t>Becas De Estudios</t>
  </si>
  <si>
    <t>Maquinaria y Equipo Agropecuario</t>
  </si>
  <si>
    <t>Servicio de Transmisión de datos</t>
  </si>
  <si>
    <t>081</t>
  </si>
  <si>
    <t>Gratificación o Aguinaldo</t>
  </si>
  <si>
    <t>De Equipo de Producción</t>
  </si>
  <si>
    <t>Edificaciones</t>
  </si>
  <si>
    <r>
      <t xml:space="preserve">INSTITUCIÓN: </t>
    </r>
    <r>
      <rPr>
        <b/>
        <sz val="8"/>
        <rFont val="Univers"/>
        <family val="2"/>
      </rPr>
      <t>CONTRALORÍA GENERAL DE LA REPÚBLICA</t>
    </r>
  </si>
  <si>
    <r>
      <t xml:space="preserve">TIPO DE PRESUPUESTO: </t>
    </r>
    <r>
      <rPr>
        <b/>
        <sz val="8"/>
        <color rgb="FF000000"/>
        <rFont val="Univers"/>
        <family val="2"/>
      </rPr>
      <t>FUNCIONAMIENTO E INVERSIÓN</t>
    </r>
  </si>
  <si>
    <t>AL 31 DEJULIO DE 2026</t>
  </si>
  <si>
    <t>Créditos Reconocidos por 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</si>
</sst>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\-#,##0.00;&quot; &quot;"/>
    <numFmt numFmtId="165" formatCode="#,##0.00_ ;\-#,##0.00\ "/>
    <numFmt numFmtId="166" formatCode="#,##0.00;[Red]#,##0.00"/>
    <numFmt numFmtId="167" formatCode="#,##0;\-#,##0;&quot; &quot;"/>
    <numFmt numFmtId="168" formatCode="[$-80A]#,##0.00;\-#,##0.00"/>
  </numFmts>
  <fonts count="15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8"/>
      <color rgb="FF000000"/>
      <name val="Univers"/>
      <family val="2"/>
    </font>
    <font>
      <b/>
      <sz val="8"/>
      <name val="Univers"/>
      <family val="2"/>
    </font>
    <font>
      <sz val="8"/>
      <color rgb="FF000000"/>
      <name val="Univers"/>
      <family val="2"/>
    </font>
    <font>
      <sz val="8"/>
      <name val="Univers"/>
      <family val="2"/>
    </font>
    <font>
      <sz val="10"/>
      <name val="Arial"/>
      <family val="2"/>
    </font>
    <font>
      <b/>
      <sz val="8"/>
      <color theme="1"/>
      <name val="Univers"/>
      <family val="2"/>
    </font>
    <font>
      <sz val="8"/>
      <color rgb="FFFF0000"/>
      <name val="Univers"/>
      <family val="2"/>
    </font>
    <font>
      <sz val="8"/>
      <color theme="1"/>
      <name val="Univers"/>
      <family val="2"/>
    </font>
    <font>
      <sz val="12"/>
      <name val="Arial"/>
      <family val="2"/>
      <charset val="1"/>
    </font>
    <font>
      <b/>
      <sz val="7"/>
      <color theme="0"/>
      <name val="Univers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" fontId="4" fillId="0" borderId="0"/>
    <xf numFmtId="0" fontId="3" fillId="0" borderId="0"/>
    <xf numFmtId="0" fontId="9" fillId="0" borderId="0"/>
    <xf numFmtId="168" fontId="13" fillId="0" borderId="0"/>
    <xf numFmtId="0" fontId="2" fillId="0" borderId="0"/>
    <xf numFmtId="0" fontId="1" fillId="0" borderId="0"/>
  </cellStyleXfs>
  <cellXfs count="118">
    <xf numFmtId="0" fontId="0" fillId="0" borderId="0" xfId="0"/>
    <xf numFmtId="4" fontId="5" fillId="0" borderId="10" xfId="1" applyFont="1" applyBorder="1" applyAlignment="1">
      <alignment horizontal="center"/>
    </xf>
    <xf numFmtId="4" fontId="6" fillId="0" borderId="4" xfId="1" applyFont="1" applyBorder="1" applyAlignment="1">
      <alignment horizontal="left" vertical="center"/>
    </xf>
    <xf numFmtId="4" fontId="6" fillId="0" borderId="4" xfId="1" applyFont="1" applyBorder="1" applyAlignment="1">
      <alignment vertical="top"/>
    </xf>
    <xf numFmtId="4" fontId="6" fillId="0" borderId="4" xfId="1" applyFont="1" applyBorder="1" applyAlignment="1">
      <alignment horizontal="right" vertical="top"/>
    </xf>
    <xf numFmtId="4" fontId="5" fillId="3" borderId="10" xfId="1" applyFont="1" applyFill="1" applyBorder="1" applyAlignment="1">
      <alignment horizontal="center"/>
    </xf>
    <xf numFmtId="4" fontId="6" fillId="3" borderId="7" xfId="1" applyFont="1" applyFill="1" applyBorder="1" applyAlignment="1">
      <alignment horizontal="left" vertical="center"/>
    </xf>
    <xf numFmtId="4" fontId="6" fillId="3" borderId="4" xfId="1" applyFont="1" applyFill="1" applyBorder="1" applyAlignment="1">
      <alignment vertical="top"/>
    </xf>
    <xf numFmtId="4" fontId="6" fillId="3" borderId="4" xfId="1" applyFont="1" applyFill="1" applyBorder="1" applyAlignment="1">
      <alignment horizontal="right" vertical="top"/>
    </xf>
    <xf numFmtId="4" fontId="5" fillId="0" borderId="10" xfId="1" applyFont="1" applyBorder="1" applyAlignment="1">
      <alignment horizontal="center" vertical="center"/>
    </xf>
    <xf numFmtId="4" fontId="6" fillId="0" borderId="4" xfId="1" applyFont="1" applyBorder="1" applyAlignment="1">
      <alignment horizontal="left"/>
    </xf>
    <xf numFmtId="49" fontId="7" fillId="0" borderId="9" xfId="1" applyNumberFormat="1" applyFont="1" applyBorder="1" applyAlignment="1">
      <alignment horizontal="center" vertical="center"/>
    </xf>
    <xf numFmtId="4" fontId="8" fillId="0" borderId="7" xfId="1" applyFont="1" applyBorder="1" applyAlignment="1">
      <alignment horizontal="left"/>
    </xf>
    <xf numFmtId="4" fontId="8" fillId="0" borderId="4" xfId="0" applyNumberFormat="1" applyFont="1" applyBorder="1" applyAlignment="1">
      <alignment vertical="top"/>
    </xf>
    <xf numFmtId="4" fontId="8" fillId="0" borderId="4" xfId="1" applyFont="1" applyBorder="1" applyAlignment="1">
      <alignment vertical="top"/>
    </xf>
    <xf numFmtId="164" fontId="8" fillId="4" borderId="4" xfId="2" applyNumberFormat="1" applyFont="1" applyFill="1" applyBorder="1" applyAlignment="1">
      <alignment vertical="top"/>
    </xf>
    <xf numFmtId="164" fontId="8" fillId="4" borderId="4" xfId="3" applyNumberFormat="1" applyFont="1" applyFill="1" applyBorder="1" applyAlignment="1">
      <alignment vertical="top"/>
    </xf>
    <xf numFmtId="4" fontId="8" fillId="0" borderId="4" xfId="1" applyFont="1" applyBorder="1" applyAlignment="1">
      <alignment horizontal="right" vertical="top"/>
    </xf>
    <xf numFmtId="4" fontId="8" fillId="0" borderId="9" xfId="1" applyFont="1" applyBorder="1" applyAlignment="1">
      <alignment horizontal="center" vertical="center"/>
    </xf>
    <xf numFmtId="4" fontId="8" fillId="0" borderId="4" xfId="1" applyFont="1" applyBorder="1" applyAlignment="1">
      <alignment horizontal="left"/>
    </xf>
    <xf numFmtId="49" fontId="5" fillId="0" borderId="9" xfId="1" applyNumberFormat="1" applyFont="1" applyBorder="1" applyAlignment="1">
      <alignment horizontal="center" vertical="center"/>
    </xf>
    <xf numFmtId="4" fontId="5" fillId="0" borderId="9" xfId="1" applyFont="1" applyBorder="1" applyAlignment="1">
      <alignment horizontal="center" vertical="center"/>
    </xf>
    <xf numFmtId="4" fontId="6" fillId="0" borderId="4" xfId="0" applyNumberFormat="1" applyFont="1" applyBorder="1" applyAlignment="1">
      <alignment vertical="top"/>
    </xf>
    <xf numFmtId="164" fontId="6" fillId="4" borderId="4" xfId="2" applyNumberFormat="1" applyFont="1" applyFill="1" applyBorder="1" applyAlignment="1">
      <alignment vertical="top"/>
    </xf>
    <xf numFmtId="164" fontId="6" fillId="4" borderId="4" xfId="3" applyNumberFormat="1" applyFont="1" applyFill="1" applyBorder="1" applyAlignment="1">
      <alignment vertical="top"/>
    </xf>
    <xf numFmtId="4" fontId="7" fillId="0" borderId="10" xfId="1" applyFont="1" applyBorder="1" applyAlignment="1">
      <alignment horizontal="center" vertical="center"/>
    </xf>
    <xf numFmtId="4" fontId="8" fillId="0" borderId="10" xfId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" fontId="6" fillId="0" borderId="7" xfId="1" applyFont="1" applyBorder="1" applyAlignment="1">
      <alignment horizontal="left" vertical="top"/>
    </xf>
    <xf numFmtId="49" fontId="7" fillId="0" borderId="10" xfId="1" applyNumberFormat="1" applyFont="1" applyBorder="1" applyAlignment="1">
      <alignment horizontal="center" vertical="center"/>
    </xf>
    <xf numFmtId="4" fontId="8" fillId="0" borderId="7" xfId="1" applyFont="1" applyBorder="1" applyAlignment="1">
      <alignment horizontal="left" vertical="top"/>
    </xf>
    <xf numFmtId="4" fontId="6" fillId="0" borderId="7" xfId="1" applyFont="1" applyBorder="1" applyAlignment="1">
      <alignment horizontal="left"/>
    </xf>
    <xf numFmtId="165" fontId="8" fillId="4" borderId="4" xfId="2" applyNumberFormat="1" applyFont="1" applyFill="1" applyBorder="1" applyAlignment="1">
      <alignment vertical="top"/>
    </xf>
    <xf numFmtId="1" fontId="5" fillId="0" borderId="9" xfId="1" applyNumberFormat="1" applyFont="1" applyBorder="1" applyAlignment="1">
      <alignment horizontal="center" vertical="center"/>
    </xf>
    <xf numFmtId="4" fontId="8" fillId="0" borderId="0" xfId="1" applyFont="1"/>
    <xf numFmtId="1" fontId="7" fillId="0" borderId="10" xfId="1" applyNumberFormat="1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/>
    </xf>
    <xf numFmtId="4" fontId="6" fillId="0" borderId="0" xfId="1" applyFont="1"/>
    <xf numFmtId="4" fontId="8" fillId="0" borderId="0" xfId="1" applyFont="1" applyAlignment="1">
      <alignment horizontal="right" vertical="top"/>
    </xf>
    <xf numFmtId="4" fontId="6" fillId="0" borderId="0" xfId="1" applyFont="1" applyAlignment="1">
      <alignment horizontal="right" vertical="top"/>
    </xf>
    <xf numFmtId="1" fontId="8" fillId="0" borderId="10" xfId="1" applyNumberFormat="1" applyFont="1" applyBorder="1" applyAlignment="1">
      <alignment horizontal="center" vertical="center"/>
    </xf>
    <xf numFmtId="1" fontId="5" fillId="0" borderId="10" xfId="1" applyNumberFormat="1" applyFont="1" applyBorder="1" applyAlignment="1">
      <alignment horizontal="center" vertical="center"/>
    </xf>
    <xf numFmtId="1" fontId="7" fillId="0" borderId="9" xfId="1" applyNumberFormat="1" applyFont="1" applyBorder="1" applyAlignment="1">
      <alignment horizontal="center" vertical="center"/>
    </xf>
    <xf numFmtId="4" fontId="8" fillId="0" borderId="13" xfId="1" applyFont="1" applyBorder="1" applyAlignment="1">
      <alignment vertical="top"/>
    </xf>
    <xf numFmtId="165" fontId="8" fillId="4" borderId="4" xfId="3" applyNumberFormat="1" applyFont="1" applyFill="1" applyBorder="1" applyAlignment="1">
      <alignment horizontal="right" vertical="top"/>
    </xf>
    <xf numFmtId="166" fontId="8" fillId="0" borderId="4" xfId="0" applyNumberFormat="1" applyFont="1" applyBorder="1" applyAlignment="1">
      <alignment vertical="top"/>
    </xf>
    <xf numFmtId="3" fontId="8" fillId="0" borderId="0" xfId="1" applyNumberFormat="1" applyFont="1"/>
    <xf numFmtId="166" fontId="6" fillId="0" borderId="4" xfId="1" applyNumberFormat="1" applyFont="1" applyBorder="1" applyAlignment="1">
      <alignment vertical="top"/>
    </xf>
    <xf numFmtId="165" fontId="8" fillId="4" borderId="4" xfId="3" applyNumberFormat="1" applyFont="1" applyFill="1" applyBorder="1" applyAlignment="1">
      <alignment vertical="top"/>
    </xf>
    <xf numFmtId="166" fontId="6" fillId="0" borderId="10" xfId="1" applyNumberFormat="1" applyFont="1" applyBorder="1" applyAlignment="1">
      <alignment vertical="top"/>
    </xf>
    <xf numFmtId="4" fontId="6" fillId="0" borderId="4" xfId="1" applyFont="1" applyBorder="1" applyAlignment="1">
      <alignment horizontal="left" vertical="top"/>
    </xf>
    <xf numFmtId="166" fontId="6" fillId="0" borderId="4" xfId="0" applyNumberFormat="1" applyFont="1" applyBorder="1" applyAlignment="1">
      <alignment vertical="top"/>
    </xf>
    <xf numFmtId="1" fontId="5" fillId="0" borderId="9" xfId="1" applyNumberFormat="1" applyFont="1" applyBorder="1" applyAlignment="1">
      <alignment horizontal="center" vertical="top"/>
    </xf>
    <xf numFmtId="166" fontId="6" fillId="0" borderId="4" xfId="1" applyNumberFormat="1" applyFont="1" applyBorder="1" applyAlignment="1">
      <alignment horizontal="right" vertical="top"/>
    </xf>
    <xf numFmtId="166" fontId="8" fillId="0" borderId="4" xfId="1" applyNumberFormat="1" applyFont="1" applyBorder="1" applyAlignment="1">
      <alignment vertical="top"/>
    </xf>
    <xf numFmtId="166" fontId="8" fillId="0" borderId="4" xfId="1" applyNumberFormat="1" applyFont="1" applyBorder="1" applyAlignment="1">
      <alignment horizontal="right" vertical="top"/>
    </xf>
    <xf numFmtId="165" fontId="6" fillId="4" borderId="4" xfId="3" applyNumberFormat="1" applyFont="1" applyFill="1" applyBorder="1" applyAlignment="1">
      <alignment vertical="top"/>
    </xf>
    <xf numFmtId="3" fontId="5" fillId="0" borderId="9" xfId="1" applyNumberFormat="1" applyFont="1" applyBorder="1" applyAlignment="1">
      <alignment horizontal="center" vertical="center"/>
    </xf>
    <xf numFmtId="4" fontId="10" fillId="0" borderId="4" xfId="1" applyFont="1" applyBorder="1" applyAlignment="1">
      <alignment vertical="top"/>
    </xf>
    <xf numFmtId="3" fontId="7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3" fontId="7" fillId="0" borderId="9" xfId="1" applyNumberFormat="1" applyFont="1" applyBorder="1" applyAlignment="1">
      <alignment horizontal="center" vertical="center"/>
    </xf>
    <xf numFmtId="4" fontId="11" fillId="0" borderId="4" xfId="1" applyFont="1" applyBorder="1" applyAlignment="1">
      <alignment vertical="top"/>
    </xf>
    <xf numFmtId="164" fontId="12" fillId="0" borderId="4" xfId="0" applyNumberFormat="1" applyFont="1" applyBorder="1" applyAlignment="1">
      <alignment vertical="top"/>
    </xf>
    <xf numFmtId="167" fontId="12" fillId="0" borderId="4" xfId="0" applyNumberFormat="1" applyFont="1" applyBorder="1" applyAlignment="1">
      <alignment vertical="top"/>
    </xf>
    <xf numFmtId="3" fontId="5" fillId="3" borderId="9" xfId="1" applyNumberFormat="1" applyFont="1" applyFill="1" applyBorder="1" applyAlignment="1">
      <alignment horizontal="center" vertical="center"/>
    </xf>
    <xf numFmtId="4" fontId="5" fillId="3" borderId="7" xfId="1" applyFont="1" applyFill="1" applyBorder="1" applyAlignment="1">
      <alignment horizontal="center"/>
    </xf>
    <xf numFmtId="4" fontId="6" fillId="0" borderId="7" xfId="1" applyFont="1" applyBorder="1" applyAlignment="1">
      <alignment horizontal="left" vertical="center"/>
    </xf>
    <xf numFmtId="4" fontId="8" fillId="0" borderId="7" xfId="1" applyFont="1" applyBorder="1" applyAlignment="1">
      <alignment horizontal="left" vertical="center"/>
    </xf>
    <xf numFmtId="4" fontId="7" fillId="0" borderId="4" xfId="1" applyFont="1" applyBorder="1" applyAlignment="1">
      <alignment horizontal="left"/>
    </xf>
    <xf numFmtId="4" fontId="5" fillId="0" borderId="7" xfId="1" applyFont="1" applyBorder="1" applyAlignment="1">
      <alignment horizontal="left"/>
    </xf>
    <xf numFmtId="4" fontId="7" fillId="0" borderId="7" xfId="1" applyFont="1" applyBorder="1" applyAlignment="1">
      <alignment horizontal="left"/>
    </xf>
    <xf numFmtId="4" fontId="5" fillId="0" borderId="7" xfId="1" applyFont="1" applyBorder="1" applyAlignment="1">
      <alignment horizontal="left" vertical="center"/>
    </xf>
    <xf numFmtId="4" fontId="7" fillId="0" borderId="7" xfId="1" applyFont="1" applyBorder="1" applyAlignment="1">
      <alignment horizontal="left" vertical="center"/>
    </xf>
    <xf numFmtId="4" fontId="5" fillId="0" borderId="4" xfId="1" applyFont="1" applyBorder="1" applyAlignment="1">
      <alignment horizontal="left"/>
    </xf>
    <xf numFmtId="3" fontId="6" fillId="0" borderId="0" xfId="1" applyNumberFormat="1" applyFont="1"/>
    <xf numFmtId="168" fontId="6" fillId="0" borderId="16" xfId="4" applyFont="1" applyBorder="1" applyAlignment="1" applyProtection="1">
      <alignment horizontal="left"/>
      <protection locked="0"/>
    </xf>
    <xf numFmtId="1" fontId="7" fillId="0" borderId="9" xfId="1" applyNumberFormat="1" applyFont="1" applyBorder="1" applyAlignment="1">
      <alignment horizontal="center" vertical="top"/>
    </xf>
    <xf numFmtId="0" fontId="8" fillId="0" borderId="0" xfId="0" applyFont="1"/>
    <xf numFmtId="4" fontId="8" fillId="0" borderId="0" xfId="1" applyFont="1" applyAlignment="1">
      <alignment horizontal="center"/>
    </xf>
    <xf numFmtId="4" fontId="6" fillId="0" borderId="0" xfId="1" applyFont="1" applyAlignment="1">
      <alignment horizontal="center" vertical="center"/>
    </xf>
    <xf numFmtId="4" fontId="7" fillId="0" borderId="0" xfId="1" applyFont="1"/>
    <xf numFmtId="3" fontId="11" fillId="0" borderId="0" xfId="1" applyNumberFormat="1" applyFont="1" applyAlignment="1">
      <alignment horizontal="center"/>
    </xf>
    <xf numFmtId="4" fontId="11" fillId="0" borderId="0" xfId="1" applyFont="1" applyAlignment="1">
      <alignment horizontal="center"/>
    </xf>
    <xf numFmtId="4" fontId="8" fillId="0" borderId="0" xfId="1" applyFont="1" applyAlignment="1">
      <alignment horizontal="center" vertical="center"/>
    </xf>
    <xf numFmtId="164" fontId="12" fillId="4" borderId="4" xfId="0" applyNumberFormat="1" applyFont="1" applyFill="1" applyBorder="1" applyAlignment="1">
      <alignment vertical="top"/>
    </xf>
    <xf numFmtId="165" fontId="12" fillId="4" borderId="4" xfId="0" applyNumberFormat="1" applyFont="1" applyFill="1" applyBorder="1" applyAlignment="1">
      <alignment vertical="top"/>
    </xf>
    <xf numFmtId="164" fontId="12" fillId="4" borderId="11" xfId="0" applyNumberFormat="1" applyFont="1" applyFill="1" applyBorder="1" applyAlignment="1">
      <alignment vertical="top"/>
    </xf>
    <xf numFmtId="164" fontId="12" fillId="4" borderId="7" xfId="0" applyNumberFormat="1" applyFont="1" applyFill="1" applyBorder="1" applyAlignment="1">
      <alignment vertical="top"/>
    </xf>
    <xf numFmtId="164" fontId="12" fillId="4" borderId="12" xfId="0" applyNumberFormat="1" applyFont="1" applyFill="1" applyBorder="1" applyAlignment="1">
      <alignment vertical="top"/>
    </xf>
    <xf numFmtId="164" fontId="12" fillId="4" borderId="14" xfId="0" applyNumberFormat="1" applyFont="1" applyFill="1" applyBorder="1" applyAlignment="1">
      <alignment vertical="top"/>
    </xf>
    <xf numFmtId="164" fontId="10" fillId="4" borderId="4" xfId="0" applyNumberFormat="1" applyFont="1" applyFill="1" applyBorder="1" applyAlignment="1">
      <alignment vertical="top"/>
    </xf>
    <xf numFmtId="0" fontId="6" fillId="0" borderId="0" xfId="0" applyFont="1"/>
    <xf numFmtId="4" fontId="8" fillId="0" borderId="4" xfId="1" applyFont="1" applyBorder="1"/>
    <xf numFmtId="4" fontId="8" fillId="0" borderId="4" xfId="1" applyFont="1" applyBorder="1" applyAlignment="1">
      <alignment horizontal="center" vertical="center"/>
    </xf>
    <xf numFmtId="4" fontId="8" fillId="0" borderId="7" xfId="1" applyFont="1" applyBorder="1"/>
    <xf numFmtId="4" fontId="8" fillId="0" borderId="7" xfId="1" applyFont="1" applyBorder="1" applyAlignment="1">
      <alignment horizontal="center" vertical="center"/>
    </xf>
    <xf numFmtId="3" fontId="7" fillId="0" borderId="5" xfId="1" applyNumberFormat="1" applyFont="1" applyBorder="1" applyAlignment="1">
      <alignment horizontal="center" vertical="center"/>
    </xf>
    <xf numFmtId="4" fontId="8" fillId="0" borderId="15" xfId="1" applyFont="1" applyBorder="1" applyAlignment="1">
      <alignment horizontal="left"/>
    </xf>
    <xf numFmtId="4" fontId="8" fillId="0" borderId="15" xfId="1" applyFont="1" applyBorder="1"/>
    <xf numFmtId="4" fontId="8" fillId="0" borderId="15" xfId="1" applyFont="1" applyBorder="1" applyAlignment="1">
      <alignment horizontal="center" vertical="center"/>
    </xf>
    <xf numFmtId="168" fontId="6" fillId="0" borderId="0" xfId="4" applyFont="1" applyAlignment="1" applyProtection="1">
      <alignment horizontal="left"/>
      <protection locked="0"/>
    </xf>
    <xf numFmtId="164" fontId="12" fillId="4" borderId="0" xfId="0" applyNumberFormat="1" applyFont="1" applyFill="1" applyAlignment="1">
      <alignment vertical="top"/>
    </xf>
    <xf numFmtId="3" fontId="6" fillId="0" borderId="9" xfId="1" applyNumberFormat="1" applyFont="1" applyBorder="1" applyAlignment="1">
      <alignment horizontal="center" vertical="center"/>
    </xf>
    <xf numFmtId="4" fontId="14" fillId="2" borderId="2" xfId="1" applyFont="1" applyFill="1" applyBorder="1" applyAlignment="1">
      <alignment horizontal="center" vertical="center" wrapText="1"/>
    </xf>
    <xf numFmtId="4" fontId="14" fillId="2" borderId="7" xfId="1" applyFont="1" applyFill="1" applyBorder="1" applyAlignment="1">
      <alignment horizontal="center" vertical="center" wrapText="1"/>
    </xf>
    <xf numFmtId="4" fontId="6" fillId="0" borderId="0" xfId="1" applyFont="1" applyAlignment="1">
      <alignment horizontal="center" wrapText="1"/>
    </xf>
    <xf numFmtId="4" fontId="6" fillId="0" borderId="0" xfId="1" applyFont="1" applyAlignment="1">
      <alignment horizontal="center"/>
    </xf>
    <xf numFmtId="4" fontId="8" fillId="0" borderId="0" xfId="1" applyFont="1" applyAlignment="1">
      <alignment horizontal="left"/>
    </xf>
    <xf numFmtId="4" fontId="14" fillId="2" borderId="1" xfId="1" applyFont="1" applyFill="1" applyBorder="1" applyAlignment="1">
      <alignment horizontal="center" vertical="center" wrapText="1"/>
    </xf>
    <xf numFmtId="4" fontId="14" fillId="2" borderId="6" xfId="1" applyFont="1" applyFill="1" applyBorder="1" applyAlignment="1">
      <alignment horizontal="center" vertical="center" wrapText="1"/>
    </xf>
    <xf numFmtId="4" fontId="14" fillId="2" borderId="2" xfId="1" applyFont="1" applyFill="1" applyBorder="1" applyAlignment="1">
      <alignment horizontal="center" vertical="center"/>
    </xf>
    <xf numFmtId="4" fontId="14" fillId="2" borderId="7" xfId="1" applyFont="1" applyFill="1" applyBorder="1" applyAlignment="1">
      <alignment horizontal="center" vertical="center"/>
    </xf>
    <xf numFmtId="4" fontId="14" fillId="2" borderId="3" xfId="1" applyFont="1" applyFill="1" applyBorder="1" applyAlignment="1">
      <alignment horizontal="center" vertical="center" wrapText="1"/>
    </xf>
    <xf numFmtId="4" fontId="14" fillId="2" borderId="8" xfId="1" applyFont="1" applyFill="1" applyBorder="1" applyAlignment="1">
      <alignment horizontal="center" vertical="center" wrapText="1"/>
    </xf>
    <xf numFmtId="4" fontId="14" fillId="2" borderId="4" xfId="1" applyFont="1" applyFill="1" applyBorder="1" applyAlignment="1">
      <alignment horizontal="center" vertical="center" wrapText="1"/>
    </xf>
    <xf numFmtId="4" fontId="14" fillId="2" borderId="5" xfId="1" applyFont="1" applyFill="1" applyBorder="1" applyAlignment="1">
      <alignment horizontal="center" vertical="center" wrapText="1"/>
    </xf>
    <xf numFmtId="4" fontId="14" fillId="2" borderId="9" xfId="1" applyFont="1" applyFill="1" applyBorder="1" applyAlignment="1">
      <alignment horizontal="center" vertical="center" wrapText="1"/>
    </xf>
  </cellXfs>
  <cellStyles count="7">
    <cellStyle name="Excel Built-in Normal" xfId="1" xr:uid="{55398692-9CE7-4E53-BBF8-BF57160D6A69}"/>
    <cellStyle name="Normal" xfId="0" builtinId="0"/>
    <cellStyle name="Normal 2" xfId="5" xr:uid="{646113FA-B4CC-457C-BC4A-5C3D88EB8661}"/>
    <cellStyle name="Normal 2 4" xfId="2" xr:uid="{67E1445B-3D39-4F0B-9283-EBFD9E4FE6CD}"/>
    <cellStyle name="Normal 3" xfId="3" xr:uid="{186C49E8-565A-4169-9FCE-102779CDCEB0}"/>
    <cellStyle name="Normal 4" xfId="6" xr:uid="{5BADCD39-2844-4302-9CFD-D79BAC298CA1}"/>
    <cellStyle name="Normal_EJEPRE09" xfId="4" xr:uid="{6D636DB0-FF03-40B3-A975-F7DF10923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0</xdr:row>
      <xdr:rowOff>34637</xdr:rowOff>
    </xdr:from>
    <xdr:to>
      <xdr:col>5</xdr:col>
      <xdr:colOff>19369</xdr:colOff>
      <xdr:row>3</xdr:row>
      <xdr:rowOff>17878</xdr:rowOff>
    </xdr:to>
    <xdr:pic>
      <xdr:nvPicPr>
        <xdr:cNvPr id="2" name="Imagen 1" descr="C:\Users\AIDMORENO\AppData\Local\Microsoft\Windows\INetCache\Content.Outlook\YQYDXURY\Logo CGR 2021 mod final.png">
          <a:extLst>
            <a:ext uri="{FF2B5EF4-FFF2-40B4-BE49-F238E27FC236}">
              <a16:creationId xmlns:a16="http://schemas.microsoft.com/office/drawing/2014/main" id="{B5CBE36D-1415-4E53-9FC0-BE6FE7DCC4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4637"/>
          <a:ext cx="581466" cy="4861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D0C23-2207-4651-80C2-F0CE4DF63EB5}">
  <dimension ref="A1:AMQ212"/>
  <sheetViews>
    <sheetView showGridLines="0" tabSelected="1" view="pageBreakPreview" topLeftCell="B1" zoomScaleNormal="124" zoomScaleSheetLayoutView="100" workbookViewId="0">
      <pane xSplit="4" ySplit="8" topLeftCell="G9" activePane="bottomRight" state="frozen"/>
      <selection activeCell="B1" sqref="B1"/>
      <selection pane="topRight" activeCell="F1" sqref="F1"/>
      <selection pane="bottomLeft" activeCell="B9" sqref="B9"/>
      <selection pane="bottomRight" activeCell="H18" sqref="H18"/>
    </sheetView>
  </sheetViews>
  <sheetFormatPr baseColWidth="10" defaultColWidth="24.140625" defaultRowHeight="11.25" x14ac:dyDescent="0.2"/>
  <cols>
    <col min="1" max="1" width="1.42578125" style="46" hidden="1" customWidth="1"/>
    <col min="2" max="2" width="6.140625" style="46" customWidth="1"/>
    <col min="3" max="3" width="38.28515625" style="46" bestFit="1" customWidth="1"/>
    <col min="4" max="4" width="13.140625" style="46" customWidth="1"/>
    <col min="5" max="5" width="12" style="46" customWidth="1"/>
    <col min="6" max="6" width="11.42578125" style="46" customWidth="1"/>
    <col min="7" max="7" width="10.85546875" style="46" customWidth="1"/>
    <col min="8" max="8" width="12.85546875" style="46" customWidth="1"/>
    <col min="9" max="9" width="13" style="46" customWidth="1"/>
    <col min="10" max="10" width="11.7109375" style="46" customWidth="1"/>
    <col min="11" max="11" width="11.5703125" style="46" customWidth="1"/>
    <col min="12" max="12" width="16.5703125" style="46" customWidth="1"/>
    <col min="13" max="13" width="15.28515625" style="46" customWidth="1"/>
    <col min="14" max="14" width="12.42578125" style="46" customWidth="1"/>
    <col min="15" max="15" width="12.140625" style="46" customWidth="1"/>
    <col min="16" max="16" width="12.42578125" style="46" customWidth="1"/>
    <col min="17" max="17" width="13.140625" style="46" customWidth="1"/>
    <col min="18" max="18" width="11.85546875" style="46" customWidth="1"/>
    <col min="19" max="19" width="11" style="34" customWidth="1"/>
    <col min="20" max="20" width="10.85546875" style="84" customWidth="1"/>
    <col min="21" max="21" width="24.140625" style="46"/>
    <col min="22" max="22" width="14.5703125" style="46" bestFit="1" customWidth="1"/>
    <col min="23" max="23" width="7.85546875" style="46" bestFit="1" customWidth="1"/>
    <col min="24" max="24" width="12.85546875" style="46" customWidth="1"/>
    <col min="25" max="25" width="6.5703125" style="46" bestFit="1" customWidth="1"/>
    <col min="26" max="26" width="7" style="46" bestFit="1" customWidth="1"/>
    <col min="27" max="1031" width="24.140625" style="46"/>
    <col min="1032" max="16384" width="24.140625" style="78"/>
  </cols>
  <sheetData>
    <row r="1" spans="2:22" ht="13.5" customHeight="1" x14ac:dyDescent="0.2">
      <c r="B1" s="106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</row>
    <row r="2" spans="2:22" ht="13.5" customHeight="1" x14ac:dyDescent="0.2">
      <c r="B2" s="106" t="s">
        <v>204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</row>
    <row r="3" spans="2:22" ht="13.5" customHeight="1" x14ac:dyDescent="0.2"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</row>
    <row r="4" spans="2:22" ht="13.5" customHeight="1" x14ac:dyDescent="0.2">
      <c r="B4" s="108" t="s">
        <v>202</v>
      </c>
      <c r="C4" s="108"/>
      <c r="D4" s="108"/>
      <c r="E4" s="108"/>
      <c r="F4" s="108"/>
      <c r="G4" s="108"/>
      <c r="H4" s="108"/>
      <c r="I4" s="108"/>
      <c r="J4" s="108"/>
      <c r="K4" s="79"/>
      <c r="L4" s="79"/>
      <c r="M4" s="79"/>
      <c r="O4" s="79"/>
      <c r="P4" s="79"/>
      <c r="Q4" s="79"/>
      <c r="R4" s="75"/>
      <c r="S4" s="37"/>
      <c r="T4" s="80"/>
    </row>
    <row r="5" spans="2:22" ht="13.5" customHeight="1" x14ac:dyDescent="0.2">
      <c r="B5" s="81" t="s">
        <v>203</v>
      </c>
      <c r="C5" s="34"/>
      <c r="D5" s="79"/>
      <c r="E5" s="79"/>
      <c r="F5" s="79"/>
      <c r="G5" s="82"/>
      <c r="H5" s="82"/>
      <c r="I5" s="82"/>
      <c r="J5" s="82"/>
      <c r="K5" s="82"/>
      <c r="L5" s="82"/>
      <c r="M5" s="82"/>
      <c r="N5" s="83"/>
      <c r="O5" s="83"/>
      <c r="P5" s="82"/>
      <c r="Q5" s="82"/>
      <c r="R5" s="82"/>
      <c r="U5" s="79"/>
    </row>
    <row r="6" spans="2:22" ht="17.25" customHeight="1" x14ac:dyDescent="0.2">
      <c r="B6" s="109" t="s">
        <v>2</v>
      </c>
      <c r="C6" s="111" t="s">
        <v>3</v>
      </c>
      <c r="D6" s="104" t="s">
        <v>4</v>
      </c>
      <c r="E6" s="104" t="s">
        <v>5</v>
      </c>
      <c r="F6" s="113" t="s">
        <v>6</v>
      </c>
      <c r="G6" s="115" t="s">
        <v>7</v>
      </c>
      <c r="H6" s="104" t="s">
        <v>8</v>
      </c>
      <c r="I6" s="104" t="s">
        <v>9</v>
      </c>
      <c r="J6" s="104" t="s">
        <v>10</v>
      </c>
      <c r="K6" s="104" t="s">
        <v>11</v>
      </c>
      <c r="L6" s="104" t="s">
        <v>12</v>
      </c>
      <c r="M6" s="104" t="s">
        <v>13</v>
      </c>
      <c r="N6" s="104" t="s">
        <v>14</v>
      </c>
      <c r="O6" s="104" t="s">
        <v>15</v>
      </c>
      <c r="P6" s="104" t="s">
        <v>16</v>
      </c>
      <c r="Q6" s="104" t="s">
        <v>17</v>
      </c>
      <c r="R6" s="104" t="s">
        <v>18</v>
      </c>
      <c r="S6" s="104" t="s">
        <v>19</v>
      </c>
      <c r="T6" s="116" t="s">
        <v>20</v>
      </c>
    </row>
    <row r="7" spans="2:22" s="34" customFormat="1" ht="30.75" customHeight="1" x14ac:dyDescent="0.2">
      <c r="B7" s="110"/>
      <c r="C7" s="112"/>
      <c r="D7" s="105"/>
      <c r="E7" s="105"/>
      <c r="F7" s="114"/>
      <c r="G7" s="11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17"/>
    </row>
    <row r="8" spans="2:22" s="37" customFormat="1" ht="13.5" customHeight="1" x14ac:dyDescent="0.2">
      <c r="B8" s="1"/>
      <c r="C8" s="2" t="s">
        <v>21</v>
      </c>
      <c r="D8" s="3">
        <f>+D9+D160</f>
        <v>127925312</v>
      </c>
      <c r="E8" s="3">
        <f>+E9+E160</f>
        <v>0</v>
      </c>
      <c r="F8" s="3">
        <f t="shared" ref="F8" si="0">+F9+F160</f>
        <v>24332572</v>
      </c>
      <c r="G8" s="3">
        <f t="shared" ref="G8:R8" si="1">+G9+G160</f>
        <v>0</v>
      </c>
      <c r="H8" s="3">
        <f t="shared" si="1"/>
        <v>24332572</v>
      </c>
      <c r="I8" s="3">
        <f t="shared" si="1"/>
        <v>152257884</v>
      </c>
      <c r="J8" s="3">
        <f t="shared" si="1"/>
        <v>98442872</v>
      </c>
      <c r="K8" s="3">
        <f t="shared" si="1"/>
        <v>181363.62</v>
      </c>
      <c r="L8" s="3">
        <f>+L9+L160</f>
        <v>11026519.899999999</v>
      </c>
      <c r="M8" s="3">
        <f t="shared" si="1"/>
        <v>74346580.589999989</v>
      </c>
      <c r="N8" s="3">
        <f t="shared" si="1"/>
        <v>24096291.410000004</v>
      </c>
      <c r="O8" s="3">
        <f t="shared" si="1"/>
        <v>77911303.410000011</v>
      </c>
      <c r="P8" s="3">
        <f t="shared" si="1"/>
        <v>53815012</v>
      </c>
      <c r="Q8" s="3">
        <f t="shared" si="1"/>
        <v>63216516.510000013</v>
      </c>
      <c r="R8" s="3">
        <f t="shared" si="1"/>
        <v>11130064.080000002</v>
      </c>
      <c r="S8" s="4">
        <f>+M8/J8*100</f>
        <v>75.522563573724256</v>
      </c>
      <c r="T8" s="4">
        <f>+M8/I8*100</f>
        <v>48.829379889451232</v>
      </c>
    </row>
    <row r="9" spans="2:22" s="37" customFormat="1" ht="13.5" customHeight="1" x14ac:dyDescent="0.2">
      <c r="B9" s="5"/>
      <c r="C9" s="6" t="s">
        <v>22</v>
      </c>
      <c r="D9" s="7">
        <f>+D10+D32+D82+D140+D158+D131</f>
        <v>127125312</v>
      </c>
      <c r="E9" s="7">
        <f>+E10+E32+E82+E140+E158+E131</f>
        <v>0</v>
      </c>
      <c r="F9" s="7">
        <f>+F10+F32+F82+F140+F158+F131</f>
        <v>21619180</v>
      </c>
      <c r="G9" s="7">
        <f>+G10+G32+G82+G131+G140+G157</f>
        <v>-124056</v>
      </c>
      <c r="H9" s="7">
        <f>+H10+H32+H82+H140+H158+H131</f>
        <v>21743236</v>
      </c>
      <c r="I9" s="7">
        <f>+I10+I32+I82+I131+I140+I157</f>
        <v>148744492</v>
      </c>
      <c r="J9" s="7">
        <f>+J10+J32+J82+J140+J157+J131</f>
        <v>94929480</v>
      </c>
      <c r="K9" s="7">
        <f>+K10+K32+K82+K140+K158+K131</f>
        <v>181363.62</v>
      </c>
      <c r="L9" s="7">
        <f>+L10+L32+L82+L131+L140+L157</f>
        <v>10836197.969999999</v>
      </c>
      <c r="M9" s="7">
        <f>+M10+M32+M82+M131+M140+M157</f>
        <v>72944995.11999999</v>
      </c>
      <c r="N9" s="7">
        <f>+N10+N32+N82+N131+N140+N157</f>
        <v>21984484.880000003</v>
      </c>
      <c r="O9" s="7">
        <f>+O10+O32+O82+O140+O157+O131</f>
        <v>75799496.88000001</v>
      </c>
      <c r="P9" s="7">
        <f>+P10+P32+P82+P140+P158+P131</f>
        <v>53815012</v>
      </c>
      <c r="Q9" s="7">
        <f>+Q10+Q32+Q82+Q140+Q158+Q131</f>
        <v>62799058.180000015</v>
      </c>
      <c r="R9" s="7">
        <f>+R10+R32+R82+R140+R158+R131</f>
        <v>10145936.940000001</v>
      </c>
      <c r="S9" s="8">
        <f>+M9/J9*100</f>
        <v>76.841245859558043</v>
      </c>
      <c r="T9" s="8">
        <f>+M9/I9*100</f>
        <v>49.040468079987789</v>
      </c>
    </row>
    <row r="10" spans="2:22" s="37" customFormat="1" ht="13.5" customHeight="1" x14ac:dyDescent="0.2">
      <c r="B10" s="9" t="s">
        <v>23</v>
      </c>
      <c r="C10" s="2" t="s">
        <v>24</v>
      </c>
      <c r="D10" s="3">
        <f>D11+D14+D16+D17+D18+D19</f>
        <v>122969752</v>
      </c>
      <c r="E10" s="3">
        <f t="shared" ref="E10" si="2">E11+E14+E16+E17+E18+E19</f>
        <v>0</v>
      </c>
      <c r="F10" s="3">
        <f>F11+F14+F16+F17+F18+F19+F24+F27</f>
        <v>2014487</v>
      </c>
      <c r="G10" s="3">
        <f>G11+G14+G16+G17+G18+G19+G24+G27</f>
        <v>-114406</v>
      </c>
      <c r="H10" s="3">
        <f>H11+H14+H16+H17+H18+H19+H24+H27</f>
        <v>2128893</v>
      </c>
      <c r="I10" s="3">
        <f>I11+I14+I16+I17+I18+I19+I24+I27</f>
        <v>124984239</v>
      </c>
      <c r="J10" s="3">
        <f>J11+J14+J16+J17+J18+J19+J24+J27</f>
        <v>71237794</v>
      </c>
      <c r="K10" s="3">
        <f t="shared" ref="K10:N10" si="3">K11+K14+K16+K17+K18+K19+K24+K27</f>
        <v>0</v>
      </c>
      <c r="L10" s="3">
        <f>+L11+L14+L16+L17+L18+L19+L24+L27</f>
        <v>8513327.959999999</v>
      </c>
      <c r="M10" s="3">
        <f>+M11+M14+M16+M17+M18+M19+M24+M27</f>
        <v>60798765.399999999</v>
      </c>
      <c r="N10" s="3">
        <f t="shared" si="3"/>
        <v>10439028.600000001</v>
      </c>
      <c r="O10" s="3">
        <f>O11+O14+O16+O17+O18+O19+O24+O27</f>
        <v>64185473.600000001</v>
      </c>
      <c r="P10" s="3">
        <f t="shared" ref="P10" si="4">P11+P14+P16+P17+P18+P19+P24</f>
        <v>53746445</v>
      </c>
      <c r="Q10" s="3">
        <f>Q11+Q14+Q16+Q17+Q18+Q19+Q24+Q27</f>
        <v>54806772.690000005</v>
      </c>
      <c r="R10" s="3">
        <f>R11+R14+R16+R17+R18+R19+R24+R27</f>
        <v>5991992.71</v>
      </c>
      <c r="S10" s="4">
        <f t="shared" ref="S10:S11" si="5">+M10/J10*100</f>
        <v>85.346221417243768</v>
      </c>
      <c r="T10" s="4">
        <f>+M10/I10*100</f>
        <v>48.645145889154875</v>
      </c>
    </row>
    <row r="11" spans="2:22" ht="13.5" customHeight="1" x14ac:dyDescent="0.2">
      <c r="B11" s="9" t="s">
        <v>25</v>
      </c>
      <c r="C11" s="10" t="s">
        <v>26</v>
      </c>
      <c r="D11" s="3">
        <f t="shared" ref="D11:R11" si="6">SUM(D12:D13)</f>
        <v>97080713</v>
      </c>
      <c r="E11" s="3">
        <f t="shared" si="6"/>
        <v>0</v>
      </c>
      <c r="F11" s="3">
        <f t="shared" ref="F11" si="7">SUM(F12:F13)</f>
        <v>-332978</v>
      </c>
      <c r="G11" s="3">
        <f t="shared" si="6"/>
        <v>-816974</v>
      </c>
      <c r="H11" s="3">
        <f t="shared" si="6"/>
        <v>483996</v>
      </c>
      <c r="I11" s="3">
        <f t="shared" si="6"/>
        <v>96747735</v>
      </c>
      <c r="J11" s="3">
        <f>SUM(J12:J13)</f>
        <v>56049161</v>
      </c>
      <c r="K11" s="3">
        <f t="shared" si="6"/>
        <v>0</v>
      </c>
      <c r="L11" s="3">
        <f>SUM(L12:L13)</f>
        <v>7050746.3399999999</v>
      </c>
      <c r="M11" s="3">
        <f>SUM(M12:M13)</f>
        <v>49267507.979999997</v>
      </c>
      <c r="N11" s="3">
        <f t="shared" si="6"/>
        <v>6781653.0200000033</v>
      </c>
      <c r="O11" s="3">
        <f t="shared" si="6"/>
        <v>47480227.020000003</v>
      </c>
      <c r="P11" s="3">
        <f>SUM(P12:P13)</f>
        <v>40698574</v>
      </c>
      <c r="Q11" s="3">
        <f t="shared" si="6"/>
        <v>44327781.490000002</v>
      </c>
      <c r="R11" s="3">
        <f t="shared" si="6"/>
        <v>4939726.49</v>
      </c>
      <c r="S11" s="4">
        <f t="shared" si="5"/>
        <v>87.90052714616013</v>
      </c>
      <c r="T11" s="4">
        <f t="shared" ref="T11" si="8">+M11/I11*100</f>
        <v>50.923681035013381</v>
      </c>
      <c r="V11" s="34"/>
    </row>
    <row r="12" spans="2:22" ht="13.5" customHeight="1" x14ac:dyDescent="0.2">
      <c r="B12" s="11" t="s">
        <v>27</v>
      </c>
      <c r="C12" s="12" t="s">
        <v>28</v>
      </c>
      <c r="D12" s="13">
        <v>96139254</v>
      </c>
      <c r="E12" s="13">
        <v>0</v>
      </c>
      <c r="F12" s="13">
        <f>+G12+H12</f>
        <v>-814307</v>
      </c>
      <c r="G12" s="13">
        <v>-814307</v>
      </c>
      <c r="H12" s="13">
        <v>0</v>
      </c>
      <c r="I12" s="13">
        <v>95324947</v>
      </c>
      <c r="J12" s="13">
        <v>55158839</v>
      </c>
      <c r="K12" s="13">
        <v>0</v>
      </c>
      <c r="L12" s="15">
        <v>7050746.3399999999</v>
      </c>
      <c r="M12" s="15">
        <v>49267507.979999997</v>
      </c>
      <c r="N12" s="14">
        <f t="shared" ref="N12:N23" si="9">J12-M12</f>
        <v>5891331.0200000033</v>
      </c>
      <c r="O12" s="14">
        <f>+N12+P12</f>
        <v>46057439.020000003</v>
      </c>
      <c r="P12" s="14">
        <f>+I12-J12</f>
        <v>40166108</v>
      </c>
      <c r="Q12" s="16">
        <v>44327781.490000002</v>
      </c>
      <c r="R12" s="14">
        <v>4939726.49</v>
      </c>
      <c r="S12" s="17">
        <f>+M12/J12*100</f>
        <v>89.319334621963293</v>
      </c>
      <c r="T12" s="17">
        <f>+M12/I12*100</f>
        <v>51.683750718476659</v>
      </c>
    </row>
    <row r="13" spans="2:22" ht="13.5" customHeight="1" x14ac:dyDescent="0.2">
      <c r="B13" s="18" t="s">
        <v>29</v>
      </c>
      <c r="C13" s="19" t="s">
        <v>30</v>
      </c>
      <c r="D13" s="13">
        <v>941459</v>
      </c>
      <c r="E13" s="13">
        <v>0</v>
      </c>
      <c r="F13" s="13">
        <f>+G13+H13</f>
        <v>481329</v>
      </c>
      <c r="G13" s="13">
        <v>-2667</v>
      </c>
      <c r="H13" s="13">
        <v>483996</v>
      </c>
      <c r="I13" s="13">
        <v>1422788</v>
      </c>
      <c r="J13" s="13">
        <v>890322</v>
      </c>
      <c r="K13" s="13">
        <v>0</v>
      </c>
      <c r="L13" s="14">
        <v>0</v>
      </c>
      <c r="M13" s="14">
        <v>0</v>
      </c>
      <c r="N13" s="14">
        <f t="shared" si="9"/>
        <v>890322</v>
      </c>
      <c r="O13" s="14">
        <f t="shared" ref="O13:O31" si="10">+N13+P13</f>
        <v>1422788</v>
      </c>
      <c r="P13" s="14">
        <f>+I13-J13</f>
        <v>532466</v>
      </c>
      <c r="Q13" s="14">
        <v>0</v>
      </c>
      <c r="R13" s="14">
        <v>0</v>
      </c>
      <c r="S13" s="17">
        <f>+M13/J13*100</f>
        <v>0</v>
      </c>
      <c r="T13" s="17">
        <f>+M13/I13*100</f>
        <v>0</v>
      </c>
    </row>
    <row r="14" spans="2:22" s="75" customFormat="1" ht="13.5" customHeight="1" x14ac:dyDescent="0.2">
      <c r="B14" s="20" t="s">
        <v>31</v>
      </c>
      <c r="C14" s="10" t="s">
        <v>32</v>
      </c>
      <c r="D14" s="3">
        <f>+D15</f>
        <v>54000</v>
      </c>
      <c r="E14" s="3">
        <f t="shared" ref="E14:R14" si="11">+E15</f>
        <v>0</v>
      </c>
      <c r="F14" s="3">
        <f t="shared" si="11"/>
        <v>20500</v>
      </c>
      <c r="G14" s="3">
        <f>+G15</f>
        <v>20500</v>
      </c>
      <c r="H14" s="3">
        <f t="shared" si="11"/>
        <v>0</v>
      </c>
      <c r="I14" s="3">
        <f>+I15</f>
        <v>74500</v>
      </c>
      <c r="J14" s="3">
        <f>+J15</f>
        <v>52000</v>
      </c>
      <c r="K14" s="3">
        <f t="shared" si="11"/>
        <v>0</v>
      </c>
      <c r="L14" s="3">
        <f>+L15</f>
        <v>4079.13</v>
      </c>
      <c r="M14" s="3">
        <f>+M15</f>
        <v>28013.45</v>
      </c>
      <c r="N14" s="3">
        <f>+N15</f>
        <v>23986.55</v>
      </c>
      <c r="O14" s="3">
        <f>+O15</f>
        <v>46486.55</v>
      </c>
      <c r="P14" s="3">
        <f t="shared" si="11"/>
        <v>22500</v>
      </c>
      <c r="Q14" s="3">
        <f t="shared" si="11"/>
        <v>28013.45</v>
      </c>
      <c r="R14" s="3">
        <f t="shared" si="11"/>
        <v>0</v>
      </c>
      <c r="S14" s="4">
        <f t="shared" ref="S14:S91" si="12">+M14/J14*100</f>
        <v>53.872019230769233</v>
      </c>
      <c r="T14" s="4">
        <f t="shared" ref="T14:T91" si="13">+M14/I14*100</f>
        <v>37.601946308724834</v>
      </c>
    </row>
    <row r="15" spans="2:22" ht="13.5" customHeight="1" x14ac:dyDescent="0.2">
      <c r="B15" s="11" t="s">
        <v>33</v>
      </c>
      <c r="C15" s="19" t="s">
        <v>34</v>
      </c>
      <c r="D15" s="13">
        <v>54000</v>
      </c>
      <c r="E15" s="13">
        <v>0</v>
      </c>
      <c r="F15" s="13">
        <f>+G15+H15</f>
        <v>20500</v>
      </c>
      <c r="G15" s="13">
        <v>20500</v>
      </c>
      <c r="H15" s="13">
        <v>0</v>
      </c>
      <c r="I15" s="13">
        <v>74500</v>
      </c>
      <c r="J15" s="13">
        <v>52000</v>
      </c>
      <c r="K15" s="13">
        <v>0</v>
      </c>
      <c r="L15" s="15">
        <v>4079.13</v>
      </c>
      <c r="M15" s="15">
        <v>28013.45</v>
      </c>
      <c r="N15" s="14">
        <f t="shared" si="9"/>
        <v>23986.55</v>
      </c>
      <c r="O15" s="14">
        <f t="shared" si="10"/>
        <v>46486.55</v>
      </c>
      <c r="P15" s="14">
        <f>+I15-J15</f>
        <v>22500</v>
      </c>
      <c r="Q15" s="16">
        <v>28013.45</v>
      </c>
      <c r="R15" s="14">
        <v>0</v>
      </c>
      <c r="S15" s="17">
        <f t="shared" si="12"/>
        <v>53.872019230769233</v>
      </c>
      <c r="T15" s="17">
        <f t="shared" si="13"/>
        <v>37.601946308724834</v>
      </c>
    </row>
    <row r="16" spans="2:22" s="75" customFormat="1" ht="13.5" customHeight="1" x14ac:dyDescent="0.2">
      <c r="B16" s="21" t="s">
        <v>35</v>
      </c>
      <c r="C16" s="10" t="s">
        <v>36</v>
      </c>
      <c r="D16" s="22">
        <v>649800</v>
      </c>
      <c r="E16" s="22">
        <v>0</v>
      </c>
      <c r="F16" s="22">
        <f>+G16+H16</f>
        <v>0</v>
      </c>
      <c r="G16" s="22">
        <v>0</v>
      </c>
      <c r="H16" s="22">
        <v>0</v>
      </c>
      <c r="I16" s="22">
        <v>649800</v>
      </c>
      <c r="J16" s="22">
        <v>379050</v>
      </c>
      <c r="K16" s="22">
        <v>0</v>
      </c>
      <c r="L16" s="23">
        <v>39738</v>
      </c>
      <c r="M16" s="23">
        <v>279777.07</v>
      </c>
      <c r="N16" s="3">
        <f t="shared" si="9"/>
        <v>99272.93</v>
      </c>
      <c r="O16" s="3">
        <f t="shared" si="10"/>
        <v>370022.93</v>
      </c>
      <c r="P16" s="3">
        <f>+I16-J16</f>
        <v>270750</v>
      </c>
      <c r="Q16" s="24">
        <v>279777.07</v>
      </c>
      <c r="R16" s="3">
        <v>0</v>
      </c>
      <c r="S16" s="4">
        <f t="shared" si="12"/>
        <v>73.810069911621156</v>
      </c>
      <c r="T16" s="4">
        <f t="shared" si="13"/>
        <v>43.055874115112339</v>
      </c>
    </row>
    <row r="17" spans="2:26" s="75" customFormat="1" ht="13.5" customHeight="1" x14ac:dyDescent="0.2">
      <c r="B17" s="21" t="s">
        <v>37</v>
      </c>
      <c r="C17" s="10" t="s">
        <v>38</v>
      </c>
      <c r="D17" s="22">
        <v>52125</v>
      </c>
      <c r="E17" s="22">
        <v>0</v>
      </c>
      <c r="F17" s="22">
        <f>+G17+H17</f>
        <v>0</v>
      </c>
      <c r="G17" s="22">
        <v>0</v>
      </c>
      <c r="H17" s="22">
        <v>0</v>
      </c>
      <c r="I17" s="22">
        <v>52125</v>
      </c>
      <c r="J17" s="22">
        <v>52125</v>
      </c>
      <c r="K17" s="22">
        <v>0</v>
      </c>
      <c r="L17" s="22">
        <v>0</v>
      </c>
      <c r="M17" s="22">
        <v>0</v>
      </c>
      <c r="N17" s="3">
        <f t="shared" si="9"/>
        <v>52125</v>
      </c>
      <c r="O17" s="3">
        <f t="shared" si="10"/>
        <v>52125</v>
      </c>
      <c r="P17" s="3">
        <f>+I17-J17</f>
        <v>0</v>
      </c>
      <c r="Q17" s="3">
        <v>0</v>
      </c>
      <c r="R17" s="3">
        <v>0</v>
      </c>
      <c r="S17" s="4">
        <f t="shared" si="12"/>
        <v>0</v>
      </c>
      <c r="T17" s="4">
        <f t="shared" si="13"/>
        <v>0</v>
      </c>
    </row>
    <row r="18" spans="2:26" s="75" customFormat="1" ht="13.5" customHeight="1" x14ac:dyDescent="0.2">
      <c r="B18" s="21" t="s">
        <v>39</v>
      </c>
      <c r="C18" s="10" t="s">
        <v>40</v>
      </c>
      <c r="D18" s="22">
        <v>8095037</v>
      </c>
      <c r="E18" s="22">
        <v>0</v>
      </c>
      <c r="F18" s="22">
        <f>+G18+H18</f>
        <v>41165</v>
      </c>
      <c r="G18" s="22">
        <v>4314</v>
      </c>
      <c r="H18" s="22">
        <v>36851</v>
      </c>
      <c r="I18" s="22">
        <v>8136202</v>
      </c>
      <c r="J18" s="22">
        <v>2739504</v>
      </c>
      <c r="K18" s="22">
        <v>0</v>
      </c>
      <c r="L18" s="22">
        <v>4077.34</v>
      </c>
      <c r="M18" s="22">
        <v>2273117.16</v>
      </c>
      <c r="N18" s="3">
        <f t="shared" si="9"/>
        <v>466386.83999999985</v>
      </c>
      <c r="O18" s="3">
        <f t="shared" si="10"/>
        <v>5863084.8399999999</v>
      </c>
      <c r="P18" s="3">
        <f>+I18-J18</f>
        <v>5396698</v>
      </c>
      <c r="Q18" s="3">
        <v>2269797.87</v>
      </c>
      <c r="R18" s="3">
        <v>3319.29</v>
      </c>
      <c r="S18" s="4">
        <f>+M18/J18*100</f>
        <v>82.975500674574675</v>
      </c>
      <c r="T18" s="4">
        <f t="shared" si="13"/>
        <v>27.938307824707405</v>
      </c>
    </row>
    <row r="19" spans="2:26" ht="13.5" customHeight="1" x14ac:dyDescent="0.2">
      <c r="B19" s="21" t="s">
        <v>41</v>
      </c>
      <c r="C19" s="10" t="s">
        <v>42</v>
      </c>
      <c r="D19" s="3">
        <f>SUM(D20:D23)</f>
        <v>17038077</v>
      </c>
      <c r="E19" s="3">
        <f t="shared" ref="E19:R19" si="14">SUM(E20:E23)</f>
        <v>0</v>
      </c>
      <c r="F19" s="3">
        <f>SUM(F20:F23)</f>
        <v>279902</v>
      </c>
      <c r="G19" s="3">
        <f>SUM(G20:G23)</f>
        <v>3431</v>
      </c>
      <c r="H19" s="3">
        <f>SUM(H20:H23)</f>
        <v>276471</v>
      </c>
      <c r="I19" s="3">
        <f>SUM(I20:I23)</f>
        <v>17317979</v>
      </c>
      <c r="J19" s="3">
        <f>SUM(J20:J23)</f>
        <v>9960056</v>
      </c>
      <c r="K19" s="3">
        <f t="shared" si="14"/>
        <v>0</v>
      </c>
      <c r="L19" s="3">
        <f>SUM(L20:L23)</f>
        <v>1182837.08</v>
      </c>
      <c r="M19" s="3">
        <f>SUM(M20:M23)</f>
        <v>8105660.3200000012</v>
      </c>
      <c r="N19" s="3">
        <f>SUM(N20:N23)</f>
        <v>1854395.6799999995</v>
      </c>
      <c r="O19" s="3">
        <f>SUM(O20:O23)</f>
        <v>9212318.6799999997</v>
      </c>
      <c r="P19" s="3">
        <f t="shared" si="14"/>
        <v>7357923</v>
      </c>
      <c r="Q19" s="3">
        <f t="shared" si="14"/>
        <v>7130393.8899999997</v>
      </c>
      <c r="R19" s="3">
        <f t="shared" si="14"/>
        <v>975266.42999999982</v>
      </c>
      <c r="S19" s="4">
        <f>+M19/J19*100</f>
        <v>81.381674159261763</v>
      </c>
      <c r="T19" s="4">
        <f t="shared" si="13"/>
        <v>46.804885951184033</v>
      </c>
    </row>
    <row r="20" spans="2:26" ht="13.5" customHeight="1" x14ac:dyDescent="0.2">
      <c r="B20" s="25" t="s">
        <v>43</v>
      </c>
      <c r="C20" s="19" t="s">
        <v>44</v>
      </c>
      <c r="D20" s="13">
        <v>13831441</v>
      </c>
      <c r="E20" s="13">
        <v>0</v>
      </c>
      <c r="F20" s="13">
        <f t="shared" ref="F20:F31" si="15">+G20+H20</f>
        <v>243291</v>
      </c>
      <c r="G20" s="13">
        <v>2753</v>
      </c>
      <c r="H20" s="13">
        <v>240538</v>
      </c>
      <c r="I20" s="13">
        <v>14074732</v>
      </c>
      <c r="J20" s="13">
        <v>8061202</v>
      </c>
      <c r="K20" s="13">
        <v>0</v>
      </c>
      <c r="L20" s="15">
        <v>950381.21</v>
      </c>
      <c r="M20" s="15">
        <v>6561554.2300000004</v>
      </c>
      <c r="N20" s="14">
        <f t="shared" si="9"/>
        <v>1499647.7699999996</v>
      </c>
      <c r="O20" s="14">
        <f t="shared" si="10"/>
        <v>7513177.7699999996</v>
      </c>
      <c r="P20" s="14">
        <f>+I20-J20</f>
        <v>6013530</v>
      </c>
      <c r="Q20" s="14">
        <v>5876915.7699999996</v>
      </c>
      <c r="R20" s="85">
        <v>684638.46</v>
      </c>
      <c r="S20" s="17">
        <f t="shared" si="12"/>
        <v>81.396722597945086</v>
      </c>
      <c r="T20" s="17">
        <f t="shared" si="13"/>
        <v>46.619390195138358</v>
      </c>
    </row>
    <row r="21" spans="2:26" ht="13.5" customHeight="1" x14ac:dyDescent="0.2">
      <c r="B21" s="26" t="s">
        <v>45</v>
      </c>
      <c r="C21" s="19" t="s">
        <v>46</v>
      </c>
      <c r="D21" s="13">
        <v>1457562</v>
      </c>
      <c r="E21" s="13">
        <v>0</v>
      </c>
      <c r="F21" s="13">
        <f t="shared" si="15"/>
        <v>7571</v>
      </c>
      <c r="G21" s="13">
        <v>308</v>
      </c>
      <c r="H21" s="13">
        <v>7263</v>
      </c>
      <c r="I21" s="13">
        <v>1465133</v>
      </c>
      <c r="J21" s="13">
        <v>854061</v>
      </c>
      <c r="K21" s="13">
        <v>0</v>
      </c>
      <c r="L21" s="15">
        <v>106952.1</v>
      </c>
      <c r="M21" s="15">
        <v>710898.16</v>
      </c>
      <c r="N21" s="14">
        <f t="shared" si="9"/>
        <v>143162.83999999997</v>
      </c>
      <c r="O21" s="14">
        <f t="shared" si="10"/>
        <v>754234.84</v>
      </c>
      <c r="P21" s="14">
        <f>+I21-J21</f>
        <v>611072</v>
      </c>
      <c r="Q21" s="14">
        <v>528669.48</v>
      </c>
      <c r="R21" s="85">
        <v>182228.68</v>
      </c>
      <c r="S21" s="17">
        <f t="shared" si="12"/>
        <v>83.237398733814089</v>
      </c>
      <c r="T21" s="17">
        <f t="shared" si="13"/>
        <v>48.521066688143669</v>
      </c>
    </row>
    <row r="22" spans="2:26" ht="13.5" customHeight="1" x14ac:dyDescent="0.2">
      <c r="B22" s="25" t="s">
        <v>47</v>
      </c>
      <c r="C22" s="19" t="s">
        <v>48</v>
      </c>
      <c r="D22" s="13">
        <v>1457562</v>
      </c>
      <c r="E22" s="13">
        <v>0</v>
      </c>
      <c r="F22" s="13">
        <f t="shared" si="15"/>
        <v>27640</v>
      </c>
      <c r="G22" s="13">
        <v>308</v>
      </c>
      <c r="H22" s="13">
        <v>27332</v>
      </c>
      <c r="I22" s="13">
        <v>1485202</v>
      </c>
      <c r="J22" s="13">
        <v>874130</v>
      </c>
      <c r="K22" s="13">
        <v>0</v>
      </c>
      <c r="L22" s="15">
        <v>107540.67</v>
      </c>
      <c r="M22" s="15">
        <v>715154.07</v>
      </c>
      <c r="N22" s="14">
        <f t="shared" si="9"/>
        <v>158975.93000000005</v>
      </c>
      <c r="O22" s="14">
        <f t="shared" si="10"/>
        <v>770047.93</v>
      </c>
      <c r="P22" s="14">
        <f>+I22-J22</f>
        <v>611072</v>
      </c>
      <c r="Q22" s="14">
        <v>637700.63</v>
      </c>
      <c r="R22" s="85">
        <v>77453.440000000002</v>
      </c>
      <c r="S22" s="17">
        <f t="shared" si="12"/>
        <v>81.813239449509794</v>
      </c>
      <c r="T22" s="17">
        <f t="shared" si="13"/>
        <v>48.151973266936075</v>
      </c>
    </row>
    <row r="23" spans="2:26" ht="13.5" customHeight="1" x14ac:dyDescent="0.2">
      <c r="B23" s="25" t="s">
        <v>49</v>
      </c>
      <c r="C23" s="19" t="s">
        <v>50</v>
      </c>
      <c r="D23" s="13">
        <v>291512</v>
      </c>
      <c r="E23" s="13">
        <v>0</v>
      </c>
      <c r="F23" s="13">
        <f t="shared" si="15"/>
        <v>1400</v>
      </c>
      <c r="G23" s="13">
        <v>62</v>
      </c>
      <c r="H23" s="13">
        <v>1338</v>
      </c>
      <c r="I23" s="13">
        <v>292912</v>
      </c>
      <c r="J23" s="13">
        <v>170663</v>
      </c>
      <c r="K23" s="13">
        <v>0</v>
      </c>
      <c r="L23" s="15">
        <v>17963.099999999999</v>
      </c>
      <c r="M23" s="15">
        <v>118053.86</v>
      </c>
      <c r="N23" s="14">
        <f t="shared" si="9"/>
        <v>52609.14</v>
      </c>
      <c r="O23" s="14">
        <f t="shared" si="10"/>
        <v>174858.14</v>
      </c>
      <c r="P23" s="14">
        <f>+I23-J23</f>
        <v>122249</v>
      </c>
      <c r="Q23" s="14">
        <v>87108.01</v>
      </c>
      <c r="R23" s="85">
        <v>30945.85</v>
      </c>
      <c r="S23" s="17">
        <f t="shared" si="12"/>
        <v>69.173669746810958</v>
      </c>
      <c r="T23" s="17">
        <f t="shared" si="13"/>
        <v>40.303524608073417</v>
      </c>
    </row>
    <row r="24" spans="2:26" ht="13.5" customHeight="1" x14ac:dyDescent="0.2">
      <c r="B24" s="27" t="s">
        <v>51</v>
      </c>
      <c r="C24" s="28" t="s">
        <v>52</v>
      </c>
      <c r="D24" s="22">
        <f>+D26+D25</f>
        <v>0</v>
      </c>
      <c r="E24" s="22">
        <f t="shared" ref="E24:R24" si="16">+E26+E25</f>
        <v>0</v>
      </c>
      <c r="F24" s="22">
        <f t="shared" si="16"/>
        <v>1335225</v>
      </c>
      <c r="G24" s="22">
        <f t="shared" si="16"/>
        <v>3650</v>
      </c>
      <c r="H24" s="22">
        <f t="shared" si="16"/>
        <v>1331575</v>
      </c>
      <c r="I24" s="22">
        <f t="shared" si="16"/>
        <v>1335225</v>
      </c>
      <c r="J24" s="22">
        <f t="shared" si="16"/>
        <v>1335225</v>
      </c>
      <c r="K24" s="22">
        <f t="shared" si="16"/>
        <v>0</v>
      </c>
      <c r="L24" s="22">
        <f t="shared" si="16"/>
        <v>211054.15</v>
      </c>
      <c r="M24" s="22">
        <f t="shared" si="16"/>
        <v>211054.15</v>
      </c>
      <c r="N24" s="22">
        <f t="shared" si="16"/>
        <v>1124170.8500000001</v>
      </c>
      <c r="O24" s="22">
        <f t="shared" si="16"/>
        <v>1124170.8500000001</v>
      </c>
      <c r="P24" s="22">
        <f t="shared" si="16"/>
        <v>0</v>
      </c>
      <c r="Q24" s="22">
        <f t="shared" si="16"/>
        <v>151953.32</v>
      </c>
      <c r="R24" s="22">
        <f t="shared" si="16"/>
        <v>59100.83</v>
      </c>
      <c r="S24" s="4">
        <f t="shared" si="12"/>
        <v>15.806635585762699</v>
      </c>
      <c r="T24" s="4">
        <f t="shared" si="13"/>
        <v>15.806635585762699</v>
      </c>
    </row>
    <row r="25" spans="2:26" ht="13.5" customHeight="1" x14ac:dyDescent="0.2">
      <c r="B25" s="29" t="s">
        <v>198</v>
      </c>
      <c r="C25" s="30" t="s">
        <v>199</v>
      </c>
      <c r="D25" s="13">
        <v>0</v>
      </c>
      <c r="E25" s="13">
        <v>0</v>
      </c>
      <c r="F25" s="13">
        <f t="shared" si="15"/>
        <v>3650</v>
      </c>
      <c r="G25" s="13">
        <v>3650</v>
      </c>
      <c r="H25" s="13">
        <v>0</v>
      </c>
      <c r="I25" s="13">
        <v>3650</v>
      </c>
      <c r="J25" s="13">
        <v>3650</v>
      </c>
      <c r="K25" s="13">
        <v>0</v>
      </c>
      <c r="L25" s="13">
        <v>0</v>
      </c>
      <c r="M25" s="13">
        <v>0</v>
      </c>
      <c r="N25" s="14">
        <f t="shared" ref="N25:N26" si="17">J25-M25</f>
        <v>3650</v>
      </c>
      <c r="O25" s="14">
        <f t="shared" si="10"/>
        <v>3650</v>
      </c>
      <c r="P25" s="14">
        <f>+I25-J25</f>
        <v>0</v>
      </c>
      <c r="Q25" s="14">
        <v>0</v>
      </c>
      <c r="R25" s="14">
        <v>0</v>
      </c>
      <c r="S25" s="17">
        <f t="shared" ref="S25" si="18">+M25/J25*100</f>
        <v>0</v>
      </c>
      <c r="T25" s="17">
        <f t="shared" ref="T25" si="19">+M25/I25*100</f>
        <v>0</v>
      </c>
    </row>
    <row r="26" spans="2:26" ht="13.5" customHeight="1" x14ac:dyDescent="0.2">
      <c r="B26" s="29" t="s">
        <v>53</v>
      </c>
      <c r="C26" s="30" t="s">
        <v>54</v>
      </c>
      <c r="D26" s="13">
        <v>0</v>
      </c>
      <c r="E26" s="13">
        <v>0</v>
      </c>
      <c r="F26" s="13">
        <f t="shared" si="15"/>
        <v>1331575</v>
      </c>
      <c r="G26" s="13">
        <v>0</v>
      </c>
      <c r="H26" s="13">
        <v>1331575</v>
      </c>
      <c r="I26" s="13">
        <v>1331575</v>
      </c>
      <c r="J26" s="13">
        <v>1331575</v>
      </c>
      <c r="K26" s="13">
        <v>0</v>
      </c>
      <c r="L26" s="13">
        <v>211054.15</v>
      </c>
      <c r="M26" s="13">
        <v>211054.15</v>
      </c>
      <c r="N26" s="14">
        <f t="shared" si="17"/>
        <v>1120520.8500000001</v>
      </c>
      <c r="O26" s="14">
        <f t="shared" si="10"/>
        <v>1120520.8500000001</v>
      </c>
      <c r="P26" s="14">
        <f>+I26-J26</f>
        <v>0</v>
      </c>
      <c r="Q26" s="14">
        <v>151953.32</v>
      </c>
      <c r="R26" s="14">
        <v>59100.83</v>
      </c>
      <c r="S26" s="17">
        <f t="shared" si="12"/>
        <v>15.849963389219532</v>
      </c>
      <c r="T26" s="17">
        <f t="shared" si="13"/>
        <v>15.849963389219532</v>
      </c>
    </row>
    <row r="27" spans="2:26" ht="13.5" customHeight="1" x14ac:dyDescent="0.2">
      <c r="B27" s="27" t="s">
        <v>55</v>
      </c>
      <c r="C27" s="31" t="s">
        <v>56</v>
      </c>
      <c r="D27" s="22">
        <f>+D28+D29+D30+D31</f>
        <v>0</v>
      </c>
      <c r="E27" s="22">
        <f t="shared" ref="E27" si="20">+E28+E29+E30+E31</f>
        <v>0</v>
      </c>
      <c r="F27" s="22">
        <f>+F28+F29+F30+F31</f>
        <v>670673</v>
      </c>
      <c r="G27" s="22">
        <f>+G28+G29+G30+G31</f>
        <v>670673</v>
      </c>
      <c r="H27" s="22">
        <f>+H28+H29+H30+H31</f>
        <v>0</v>
      </c>
      <c r="I27" s="22">
        <f>+I28+I29+I30+I31</f>
        <v>670673</v>
      </c>
      <c r="J27" s="22">
        <f>+J28+J29+J30+J31</f>
        <v>670673</v>
      </c>
      <c r="K27" s="22">
        <f t="shared" ref="K27:R27" si="21">+K28+K29+K30+K31</f>
        <v>0</v>
      </c>
      <c r="L27" s="22">
        <f>+L28+L29+L30+L31</f>
        <v>20795.919999999998</v>
      </c>
      <c r="M27" s="22">
        <f>+M28+M29+M30+M31</f>
        <v>633635.27</v>
      </c>
      <c r="N27" s="22">
        <f>+N28+N29+N30+N31</f>
        <v>37037.729999999981</v>
      </c>
      <c r="O27" s="22">
        <f>+O28+O29+O30+O31</f>
        <v>37037.729999999981</v>
      </c>
      <c r="P27" s="22">
        <f t="shared" si="21"/>
        <v>0</v>
      </c>
      <c r="Q27" s="22">
        <f>+Q28+Q29+Q30+Q31</f>
        <v>619055.6</v>
      </c>
      <c r="R27" s="22">
        <f t="shared" si="21"/>
        <v>14579.67</v>
      </c>
      <c r="S27" s="4">
        <f t="shared" si="12"/>
        <v>94.477527796705701</v>
      </c>
      <c r="T27" s="4">
        <f>+M27/I27*100</f>
        <v>94.477527796705701</v>
      </c>
    </row>
    <row r="28" spans="2:26" ht="13.5" customHeight="1" x14ac:dyDescent="0.2">
      <c r="B28" s="29" t="s">
        <v>57</v>
      </c>
      <c r="C28" s="12" t="s">
        <v>26</v>
      </c>
      <c r="D28" s="13">
        <v>0</v>
      </c>
      <c r="E28" s="13">
        <v>0</v>
      </c>
      <c r="F28" s="13">
        <f t="shared" si="15"/>
        <v>530649</v>
      </c>
      <c r="G28" s="13">
        <v>530649</v>
      </c>
      <c r="H28" s="13">
        <v>0</v>
      </c>
      <c r="I28" s="13">
        <v>530649</v>
      </c>
      <c r="J28" s="13">
        <v>530649</v>
      </c>
      <c r="K28" s="13">
        <v>0</v>
      </c>
      <c r="L28" s="15">
        <v>17175.599999999999</v>
      </c>
      <c r="M28" s="15">
        <v>503801.65</v>
      </c>
      <c r="N28" s="14">
        <f t="shared" ref="N28:N30" si="22">J28-M28</f>
        <v>26847.349999999977</v>
      </c>
      <c r="O28" s="14">
        <f t="shared" si="10"/>
        <v>26847.349999999977</v>
      </c>
      <c r="P28" s="14">
        <f t="shared" ref="P28:P31" si="23">+I28-J28</f>
        <v>0</v>
      </c>
      <c r="Q28" s="14">
        <v>493691.98</v>
      </c>
      <c r="R28" s="86">
        <v>10109.67</v>
      </c>
      <c r="S28" s="17">
        <f t="shared" si="12"/>
        <v>94.940657572142797</v>
      </c>
      <c r="T28" s="17">
        <f t="shared" si="13"/>
        <v>94.940657572142797</v>
      </c>
    </row>
    <row r="29" spans="2:26" ht="13.5" customHeight="1" x14ac:dyDescent="0.2">
      <c r="B29" s="29" t="s">
        <v>58</v>
      </c>
      <c r="C29" s="12" t="s">
        <v>36</v>
      </c>
      <c r="D29" s="13">
        <v>0</v>
      </c>
      <c r="E29" s="13">
        <v>0</v>
      </c>
      <c r="F29" s="13">
        <f t="shared" si="15"/>
        <v>3285</v>
      </c>
      <c r="G29" s="13">
        <v>3285</v>
      </c>
      <c r="H29" s="13">
        <v>0</v>
      </c>
      <c r="I29" s="13">
        <v>3285</v>
      </c>
      <c r="J29" s="13">
        <v>3285</v>
      </c>
      <c r="K29" s="13">
        <v>0</v>
      </c>
      <c r="L29" s="32">
        <v>0</v>
      </c>
      <c r="M29" s="15">
        <v>3275.67</v>
      </c>
      <c r="N29" s="14">
        <f t="shared" si="22"/>
        <v>9.3299999999999272</v>
      </c>
      <c r="O29" s="14">
        <f t="shared" si="10"/>
        <v>9.3299999999999272</v>
      </c>
      <c r="P29" s="14">
        <f t="shared" si="23"/>
        <v>0</v>
      </c>
      <c r="Q29" s="14">
        <v>3275.67</v>
      </c>
      <c r="R29" s="86">
        <v>0</v>
      </c>
      <c r="S29" s="17">
        <f t="shared" si="12"/>
        <v>99.715981735159815</v>
      </c>
      <c r="T29" s="17">
        <f t="shared" si="13"/>
        <v>99.715981735159815</v>
      </c>
    </row>
    <row r="30" spans="2:26" ht="13.5" customHeight="1" x14ac:dyDescent="0.2">
      <c r="B30" s="29" t="s">
        <v>59</v>
      </c>
      <c r="C30" s="12" t="s">
        <v>40</v>
      </c>
      <c r="D30" s="13">
        <v>0</v>
      </c>
      <c r="E30" s="13">
        <v>0</v>
      </c>
      <c r="F30" s="13">
        <f t="shared" si="15"/>
        <v>43642</v>
      </c>
      <c r="G30" s="13">
        <v>43642</v>
      </c>
      <c r="H30" s="13">
        <v>0</v>
      </c>
      <c r="I30" s="13">
        <v>43642</v>
      </c>
      <c r="J30" s="13">
        <v>43642</v>
      </c>
      <c r="K30" s="13">
        <v>0</v>
      </c>
      <c r="L30" s="32">
        <v>748.75</v>
      </c>
      <c r="M30" s="15">
        <v>39923.910000000003</v>
      </c>
      <c r="N30" s="14">
        <f t="shared" si="22"/>
        <v>3718.0899999999965</v>
      </c>
      <c r="O30" s="14">
        <f t="shared" si="10"/>
        <v>3718.0899999999965</v>
      </c>
      <c r="P30" s="14">
        <f t="shared" si="23"/>
        <v>0</v>
      </c>
      <c r="Q30" s="14">
        <v>39175.160000000003</v>
      </c>
      <c r="R30" s="86">
        <v>748.75</v>
      </c>
      <c r="S30" s="17">
        <f t="shared" si="12"/>
        <v>91.480477521653455</v>
      </c>
      <c r="T30" s="17">
        <f t="shared" si="13"/>
        <v>91.480477521653455</v>
      </c>
    </row>
    <row r="31" spans="2:26" ht="13.5" customHeight="1" x14ac:dyDescent="0.2">
      <c r="B31" s="29" t="s">
        <v>60</v>
      </c>
      <c r="C31" s="12" t="s">
        <v>42</v>
      </c>
      <c r="D31" s="13">
        <v>0</v>
      </c>
      <c r="E31" s="13">
        <v>0</v>
      </c>
      <c r="F31" s="13">
        <f t="shared" si="15"/>
        <v>93097</v>
      </c>
      <c r="G31" s="13">
        <v>93097</v>
      </c>
      <c r="H31" s="13">
        <v>0</v>
      </c>
      <c r="I31" s="13">
        <v>93097</v>
      </c>
      <c r="J31" s="13">
        <v>93097</v>
      </c>
      <c r="K31" s="13">
        <v>0</v>
      </c>
      <c r="L31" s="32">
        <v>2871.57</v>
      </c>
      <c r="M31" s="15">
        <v>86634.04</v>
      </c>
      <c r="N31" s="14">
        <f t="shared" ref="N31" si="24">J31-M31</f>
        <v>6462.9600000000064</v>
      </c>
      <c r="O31" s="14">
        <f t="shared" si="10"/>
        <v>6462.9600000000064</v>
      </c>
      <c r="P31" s="14">
        <f t="shared" si="23"/>
        <v>0</v>
      </c>
      <c r="Q31" s="14">
        <v>82912.789999999994</v>
      </c>
      <c r="R31" s="86">
        <v>3721.25</v>
      </c>
      <c r="S31" s="17">
        <f t="shared" si="12"/>
        <v>93.057821412075569</v>
      </c>
      <c r="T31" s="17">
        <f t="shared" si="13"/>
        <v>93.057821412075569</v>
      </c>
    </row>
    <row r="32" spans="2:26" s="37" customFormat="1" ht="13.5" customHeight="1" x14ac:dyDescent="0.2">
      <c r="B32" s="33">
        <v>1</v>
      </c>
      <c r="C32" s="31" t="s">
        <v>61</v>
      </c>
      <c r="D32" s="3">
        <f t="shared" ref="D32:E32" si="25">+D33+D40+D48+D49+D52+D56+D61+D67+D70+D76</f>
        <v>3280679</v>
      </c>
      <c r="E32" s="3">
        <f t="shared" si="25"/>
        <v>0</v>
      </c>
      <c r="F32" s="3">
        <f>+F33+F40+F48+F49+F52+F56+F61+F67+F70+F76</f>
        <v>13429086</v>
      </c>
      <c r="G32" s="3">
        <f>+G33+G40+G48+G49+G52+G56+G61+G67+G70+G76</f>
        <v>-217484</v>
      </c>
      <c r="H32" s="3">
        <f>+H33+H40+H48+H49+H52+H56+H61+H67+H70+H76</f>
        <v>13646570</v>
      </c>
      <c r="I32" s="3">
        <f>+I33+I40+I48+I49+I52+I56+I61+I67+I70+I76</f>
        <v>16709765</v>
      </c>
      <c r="J32" s="3">
        <f>+J33+J40+J48+J49+J52+J56+J61+J67+J70+J76</f>
        <v>16645698</v>
      </c>
      <c r="K32" s="3">
        <f t="shared" ref="K32:R32" si="26">+K33+K40+K48+K49+K52+K56+K61+K67+K70+K76</f>
        <v>181363.62</v>
      </c>
      <c r="L32" s="3">
        <f t="shared" si="26"/>
        <v>1860930.0999999999</v>
      </c>
      <c r="M32" s="3">
        <f>+M33+M40+M48+M49+M52+M56+M61+M67+M70+M76</f>
        <v>9813545.0800000001</v>
      </c>
      <c r="N32" s="3">
        <f t="shared" si="26"/>
        <v>6832152.9200000009</v>
      </c>
      <c r="O32" s="3">
        <f>+O33+O40+O48+O49+O52+O56+O61+O67+O70+O76</f>
        <v>6896219.9200000009</v>
      </c>
      <c r="P32" s="3">
        <f t="shared" si="26"/>
        <v>64067</v>
      </c>
      <c r="Q32" s="3">
        <f t="shared" si="26"/>
        <v>6490265.2400000002</v>
      </c>
      <c r="R32" s="3">
        <f t="shared" si="26"/>
        <v>3323279.8400000003</v>
      </c>
      <c r="S32" s="4">
        <f>+M32/J32*100</f>
        <v>58.955443502579463</v>
      </c>
      <c r="T32" s="4">
        <f>+M32/I32*100</f>
        <v>58.729402119060325</v>
      </c>
      <c r="V32" s="34"/>
      <c r="W32" s="34"/>
      <c r="Y32" s="34"/>
      <c r="Z32" s="34"/>
    </row>
    <row r="33" spans="2:26" ht="13.5" customHeight="1" x14ac:dyDescent="0.2">
      <c r="B33" s="33">
        <v>100</v>
      </c>
      <c r="C33" s="31" t="s">
        <v>62</v>
      </c>
      <c r="D33" s="3">
        <f>SUM(D34:D39)</f>
        <v>1300309</v>
      </c>
      <c r="E33" s="3">
        <f>SUM(E34:E39)</f>
        <v>0</v>
      </c>
      <c r="F33" s="3">
        <f t="shared" ref="F33" si="27">SUM(F34:F39)</f>
        <v>2303389</v>
      </c>
      <c r="G33" s="3">
        <f>SUM(G34:G39)</f>
        <v>673</v>
      </c>
      <c r="H33" s="3">
        <f>SUM(H34:H39)</f>
        <v>2302716</v>
      </c>
      <c r="I33" s="3">
        <f>SUM(I34:I39)</f>
        <v>3603698</v>
      </c>
      <c r="J33" s="3">
        <f t="shared" ref="J33:R33" si="28">SUM(J34:J39)</f>
        <v>3602048</v>
      </c>
      <c r="K33" s="3">
        <f t="shared" si="28"/>
        <v>0</v>
      </c>
      <c r="L33" s="3">
        <f t="shared" si="28"/>
        <v>28294.630000000005</v>
      </c>
      <c r="M33" s="3">
        <f t="shared" si="28"/>
        <v>2778086.14</v>
      </c>
      <c r="N33" s="3">
        <f t="shared" si="28"/>
        <v>823961.8600000001</v>
      </c>
      <c r="O33" s="3">
        <f t="shared" si="28"/>
        <v>825611.8600000001</v>
      </c>
      <c r="P33" s="3">
        <f t="shared" si="28"/>
        <v>1650</v>
      </c>
      <c r="Q33" s="3">
        <f>SUM(Q34:Q39)</f>
        <v>1362209.49</v>
      </c>
      <c r="R33" s="3">
        <f t="shared" si="28"/>
        <v>1415876.65</v>
      </c>
      <c r="S33" s="4">
        <f>+M33/J33*100</f>
        <v>77.125183784336031</v>
      </c>
      <c r="T33" s="4">
        <f t="shared" si="13"/>
        <v>77.089871015828749</v>
      </c>
      <c r="V33" s="34"/>
      <c r="W33" s="34"/>
      <c r="Y33" s="34"/>
      <c r="Z33" s="34"/>
    </row>
    <row r="34" spans="2:26" ht="13.5" customHeight="1" x14ac:dyDescent="0.2">
      <c r="B34" s="35">
        <v>101</v>
      </c>
      <c r="C34" s="19" t="s">
        <v>63</v>
      </c>
      <c r="D34" s="13">
        <v>532568</v>
      </c>
      <c r="E34" s="13">
        <v>0</v>
      </c>
      <c r="F34" s="13">
        <f t="shared" ref="F34:F81" si="29">+G34+H34</f>
        <v>1168733</v>
      </c>
      <c r="G34" s="13">
        <v>33443</v>
      </c>
      <c r="H34" s="13">
        <v>1135290</v>
      </c>
      <c r="I34" s="13">
        <v>1701301</v>
      </c>
      <c r="J34" s="13">
        <v>1699651</v>
      </c>
      <c r="K34" s="13">
        <v>0</v>
      </c>
      <c r="L34" s="32">
        <v>38169.480000000003</v>
      </c>
      <c r="M34" s="15">
        <v>1416167.76</v>
      </c>
      <c r="N34" s="14">
        <f t="shared" ref="N34:N39" si="30">J34-M34</f>
        <v>283483.24</v>
      </c>
      <c r="O34" s="14">
        <f t="shared" ref="O34:O39" si="31">+N34+P34</f>
        <v>285133.24</v>
      </c>
      <c r="P34" s="14">
        <f>+I34-J34</f>
        <v>1650</v>
      </c>
      <c r="Q34" s="13">
        <v>586934.69999999995</v>
      </c>
      <c r="R34" s="85">
        <v>829233.06</v>
      </c>
      <c r="S34" s="17">
        <f t="shared" ref="S34:S38" si="32">+M34/J34*100</f>
        <v>83.321091212254743</v>
      </c>
      <c r="T34" s="17">
        <f t="shared" si="13"/>
        <v>83.240282583740324</v>
      </c>
      <c r="V34" s="34"/>
      <c r="W34" s="34"/>
      <c r="Z34" s="34"/>
    </row>
    <row r="35" spans="2:26" ht="13.5" customHeight="1" x14ac:dyDescent="0.2">
      <c r="B35" s="36">
        <v>102</v>
      </c>
      <c r="C35" s="19" t="s">
        <v>64</v>
      </c>
      <c r="D35" s="13">
        <v>751600</v>
      </c>
      <c r="E35" s="13">
        <v>0</v>
      </c>
      <c r="F35" s="13">
        <f t="shared" si="29"/>
        <v>731300</v>
      </c>
      <c r="G35" s="13">
        <v>-36382</v>
      </c>
      <c r="H35" s="13">
        <v>767682</v>
      </c>
      <c r="I35" s="13">
        <v>1482900</v>
      </c>
      <c r="J35" s="13">
        <v>1482900</v>
      </c>
      <c r="K35" s="13">
        <v>0</v>
      </c>
      <c r="L35" s="14">
        <v>-9874.85</v>
      </c>
      <c r="M35" s="14">
        <v>952265.07</v>
      </c>
      <c r="N35" s="14">
        <f t="shared" si="30"/>
        <v>530634.93000000005</v>
      </c>
      <c r="O35" s="14">
        <f t="shared" si="31"/>
        <v>530634.93000000005</v>
      </c>
      <c r="P35" s="14">
        <f t="shared" ref="P35:P48" si="33">+I35-J35</f>
        <v>0</v>
      </c>
      <c r="Q35" s="13">
        <v>680555.64</v>
      </c>
      <c r="R35" s="85">
        <v>271709.43</v>
      </c>
      <c r="S35" s="17">
        <f t="shared" si="32"/>
        <v>64.216405017196038</v>
      </c>
      <c r="T35" s="17">
        <f t="shared" si="13"/>
        <v>64.216405017196038</v>
      </c>
      <c r="W35" s="37"/>
    </row>
    <row r="36" spans="2:26" ht="13.5" customHeight="1" x14ac:dyDescent="0.2">
      <c r="B36" s="36">
        <v>103</v>
      </c>
      <c r="C36" s="19" t="s">
        <v>65</v>
      </c>
      <c r="D36" s="13">
        <v>400</v>
      </c>
      <c r="E36" s="13">
        <v>0</v>
      </c>
      <c r="F36" s="13">
        <f t="shared" si="29"/>
        <v>-400</v>
      </c>
      <c r="G36" s="13">
        <v>-400</v>
      </c>
      <c r="H36" s="13">
        <v>0</v>
      </c>
      <c r="I36" s="13">
        <v>0</v>
      </c>
      <c r="J36" s="13">
        <v>0</v>
      </c>
      <c r="K36" s="13">
        <v>0</v>
      </c>
      <c r="L36" s="14">
        <v>0</v>
      </c>
      <c r="M36" s="14">
        <v>0</v>
      </c>
      <c r="N36" s="14">
        <f t="shared" si="30"/>
        <v>0</v>
      </c>
      <c r="O36" s="14">
        <f t="shared" si="31"/>
        <v>0</v>
      </c>
      <c r="P36" s="14">
        <f t="shared" si="33"/>
        <v>0</v>
      </c>
      <c r="Q36" s="13">
        <v>0</v>
      </c>
      <c r="R36" s="14">
        <v>0</v>
      </c>
      <c r="S36" s="17">
        <v>0</v>
      </c>
      <c r="T36" s="17">
        <v>0</v>
      </c>
    </row>
    <row r="37" spans="2:26" ht="13.5" customHeight="1" x14ac:dyDescent="0.2">
      <c r="B37" s="36">
        <v>104</v>
      </c>
      <c r="C37" s="19" t="s">
        <v>200</v>
      </c>
      <c r="D37" s="13">
        <v>0</v>
      </c>
      <c r="E37" s="13">
        <v>0</v>
      </c>
      <c r="F37" s="13">
        <f t="shared" si="29"/>
        <v>9454</v>
      </c>
      <c r="G37" s="13">
        <v>9454</v>
      </c>
      <c r="H37" s="13">
        <v>0</v>
      </c>
      <c r="I37" s="13">
        <v>9454</v>
      </c>
      <c r="J37" s="13">
        <v>9454</v>
      </c>
      <c r="K37" s="13">
        <v>0</v>
      </c>
      <c r="L37" s="14">
        <v>0</v>
      </c>
      <c r="M37" s="14">
        <v>0</v>
      </c>
      <c r="N37" s="14">
        <f t="shared" si="30"/>
        <v>9454</v>
      </c>
      <c r="O37" s="14">
        <f t="shared" si="31"/>
        <v>9454</v>
      </c>
      <c r="P37" s="14">
        <f t="shared" si="33"/>
        <v>0</v>
      </c>
      <c r="Q37" s="13">
        <v>0</v>
      </c>
      <c r="R37" s="14">
        <v>0</v>
      </c>
      <c r="S37" s="17">
        <f t="shared" si="32"/>
        <v>0</v>
      </c>
      <c r="T37" s="17">
        <f t="shared" si="13"/>
        <v>0</v>
      </c>
    </row>
    <row r="38" spans="2:26" ht="13.5" customHeight="1" x14ac:dyDescent="0.2">
      <c r="B38" s="36">
        <v>105</v>
      </c>
      <c r="C38" s="19" t="s">
        <v>66</v>
      </c>
      <c r="D38" s="13">
        <v>0</v>
      </c>
      <c r="E38" s="13">
        <v>0</v>
      </c>
      <c r="F38" s="13">
        <f t="shared" si="29"/>
        <v>399744</v>
      </c>
      <c r="G38" s="13">
        <v>0</v>
      </c>
      <c r="H38" s="13">
        <v>399744</v>
      </c>
      <c r="I38" s="13">
        <v>399744</v>
      </c>
      <c r="J38" s="13">
        <v>399744</v>
      </c>
      <c r="K38" s="13">
        <v>0</v>
      </c>
      <c r="L38" s="14">
        <v>0</v>
      </c>
      <c r="M38" s="14">
        <v>399743.74</v>
      </c>
      <c r="N38" s="14">
        <f t="shared" si="30"/>
        <v>0.26000000000931323</v>
      </c>
      <c r="O38" s="14">
        <f t="shared" si="31"/>
        <v>0.26000000000931323</v>
      </c>
      <c r="P38" s="14">
        <f t="shared" si="33"/>
        <v>0</v>
      </c>
      <c r="Q38" s="13">
        <v>91053.03</v>
      </c>
      <c r="R38" s="14">
        <v>308690.71000000002</v>
      </c>
      <c r="S38" s="17">
        <f t="shared" si="32"/>
        <v>99.999934958373359</v>
      </c>
      <c r="T38" s="17">
        <f t="shared" si="13"/>
        <v>99.999934958373359</v>
      </c>
    </row>
    <row r="39" spans="2:26" ht="13.5" customHeight="1" x14ac:dyDescent="0.2">
      <c r="B39" s="36">
        <v>109</v>
      </c>
      <c r="C39" s="19" t="s">
        <v>67</v>
      </c>
      <c r="D39" s="17">
        <v>15741</v>
      </c>
      <c r="E39" s="13">
        <v>0</v>
      </c>
      <c r="F39" s="13">
        <f t="shared" si="29"/>
        <v>-5442</v>
      </c>
      <c r="G39" s="13">
        <v>-5442</v>
      </c>
      <c r="H39" s="13">
        <v>0</v>
      </c>
      <c r="I39" s="13">
        <v>10299</v>
      </c>
      <c r="J39" s="13">
        <v>10299</v>
      </c>
      <c r="K39" s="13">
        <v>0</v>
      </c>
      <c r="L39" s="13">
        <v>0</v>
      </c>
      <c r="M39" s="14">
        <v>9909.57</v>
      </c>
      <c r="N39" s="14">
        <f t="shared" si="30"/>
        <v>389.43000000000029</v>
      </c>
      <c r="O39" s="14">
        <f t="shared" si="31"/>
        <v>389.43000000000029</v>
      </c>
      <c r="P39" s="14">
        <f t="shared" si="33"/>
        <v>0</v>
      </c>
      <c r="Q39" s="14">
        <v>3666.12</v>
      </c>
      <c r="R39" s="13">
        <v>6243.45</v>
      </c>
      <c r="S39" s="17">
        <f t="shared" ref="S39" si="34">+M39/J39*100</f>
        <v>96.218759102825516</v>
      </c>
      <c r="T39" s="17">
        <f t="shared" ref="T39:T42" si="35">+M39/I39*100</f>
        <v>96.218759102825516</v>
      </c>
      <c r="U39" s="38"/>
    </row>
    <row r="40" spans="2:26" ht="13.5" customHeight="1" x14ac:dyDescent="0.2">
      <c r="B40" s="33">
        <v>110</v>
      </c>
      <c r="C40" s="10" t="s">
        <v>68</v>
      </c>
      <c r="D40" s="3">
        <f>SUM(D41:D47)</f>
        <v>784632</v>
      </c>
      <c r="E40" s="3">
        <f>SUM(E41:E47)</f>
        <v>0</v>
      </c>
      <c r="F40" s="3">
        <f>SUM(F41:F47)</f>
        <v>1218730</v>
      </c>
      <c r="G40" s="3">
        <f t="shared" ref="G40" si="36">SUM(G41:G47)</f>
        <v>-17766</v>
      </c>
      <c r="H40" s="3">
        <f>SUM(H41:H47)</f>
        <v>1236496</v>
      </c>
      <c r="I40" s="3">
        <f>SUM(I41:I47)</f>
        <v>2003362</v>
      </c>
      <c r="J40" s="3">
        <f>SUM(J41:J47)</f>
        <v>1974967</v>
      </c>
      <c r="K40" s="3">
        <f>SUM(K41:K47)</f>
        <v>0</v>
      </c>
      <c r="L40" s="3">
        <f t="shared" ref="L40" si="37">SUM(L41:L47)</f>
        <v>339060.06999999995</v>
      </c>
      <c r="M40" s="3">
        <f>SUM(M41:M47)</f>
        <v>1124090.71</v>
      </c>
      <c r="N40" s="3">
        <f>SUM(N41:N47)</f>
        <v>850876.29</v>
      </c>
      <c r="O40" s="3">
        <f>SUM(O41:O47)</f>
        <v>879271.29</v>
      </c>
      <c r="P40" s="3">
        <f>SUM(P41:P47)</f>
        <v>28395</v>
      </c>
      <c r="Q40" s="3">
        <f t="shared" ref="Q40:R40" si="38">SUM(Q41:Q47)</f>
        <v>586431.87000000011</v>
      </c>
      <c r="R40" s="3">
        <f t="shared" si="38"/>
        <v>537658.84000000008</v>
      </c>
      <c r="S40" s="4">
        <f>+M40/J40*100</f>
        <v>56.916936333619752</v>
      </c>
      <c r="T40" s="4">
        <f t="shared" si="35"/>
        <v>56.110214229879574</v>
      </c>
      <c r="U40" s="39"/>
    </row>
    <row r="41" spans="2:26" ht="13.5" customHeight="1" x14ac:dyDescent="0.2">
      <c r="B41" s="40">
        <v>111</v>
      </c>
      <c r="C41" s="19" t="s">
        <v>69</v>
      </c>
      <c r="D41" s="13">
        <v>30660</v>
      </c>
      <c r="E41" s="13">
        <v>0</v>
      </c>
      <c r="F41" s="13">
        <f t="shared" si="29"/>
        <v>0</v>
      </c>
      <c r="G41" s="13">
        <v>0</v>
      </c>
      <c r="H41" s="13">
        <v>0</v>
      </c>
      <c r="I41" s="13">
        <v>30660</v>
      </c>
      <c r="J41" s="13">
        <v>23701</v>
      </c>
      <c r="K41" s="13">
        <v>0</v>
      </c>
      <c r="L41" s="32">
        <v>3961.73</v>
      </c>
      <c r="M41" s="14">
        <v>14182.58</v>
      </c>
      <c r="N41" s="14">
        <f t="shared" ref="N41:N46" si="39">J41-M41</f>
        <v>9518.42</v>
      </c>
      <c r="O41" s="14">
        <f t="shared" ref="O41:O47" si="40">+N41+P41</f>
        <v>16477.419999999998</v>
      </c>
      <c r="P41" s="14">
        <f>+I41-J41</f>
        <v>6959</v>
      </c>
      <c r="Q41" s="14">
        <v>12434.87</v>
      </c>
      <c r="R41" s="13">
        <v>1747.71</v>
      </c>
      <c r="S41" s="17">
        <f>+M41/J41*100</f>
        <v>59.839584827644401</v>
      </c>
      <c r="T41" s="17">
        <f t="shared" si="35"/>
        <v>46.257599478147419</v>
      </c>
      <c r="U41" s="38"/>
    </row>
    <row r="42" spans="2:26" ht="13.5" customHeight="1" x14ac:dyDescent="0.2">
      <c r="B42" s="40">
        <v>112</v>
      </c>
      <c r="C42" s="19" t="s">
        <v>70</v>
      </c>
      <c r="D42" s="13">
        <v>47220</v>
      </c>
      <c r="E42" s="13">
        <v>0</v>
      </c>
      <c r="F42" s="13">
        <f t="shared" si="29"/>
        <v>-200</v>
      </c>
      <c r="G42" s="13">
        <v>-200</v>
      </c>
      <c r="H42" s="13">
        <v>0</v>
      </c>
      <c r="I42" s="13">
        <v>47020</v>
      </c>
      <c r="J42" s="13">
        <v>36550</v>
      </c>
      <c r="K42" s="13">
        <v>0</v>
      </c>
      <c r="L42" s="32">
        <v>6622.76</v>
      </c>
      <c r="M42" s="14">
        <v>23818.47</v>
      </c>
      <c r="N42" s="14">
        <f t="shared" si="39"/>
        <v>12731.529999999999</v>
      </c>
      <c r="O42" s="14">
        <f t="shared" si="40"/>
        <v>23201.53</v>
      </c>
      <c r="P42" s="14">
        <f t="shared" si="33"/>
        <v>10470</v>
      </c>
      <c r="Q42" s="14">
        <v>21513.97</v>
      </c>
      <c r="R42" s="13">
        <v>2304.5</v>
      </c>
      <c r="S42" s="17">
        <f t="shared" ref="S42" si="41">+M42/J42*100</f>
        <v>65.166812585499329</v>
      </c>
      <c r="T42" s="17">
        <f t="shared" si="35"/>
        <v>50.656039982985966</v>
      </c>
      <c r="U42" s="38"/>
    </row>
    <row r="43" spans="2:26" ht="13.5" customHeight="1" x14ac:dyDescent="0.2">
      <c r="B43" s="40">
        <v>113</v>
      </c>
      <c r="C43" s="19" t="s">
        <v>71</v>
      </c>
      <c r="D43" s="13">
        <v>3108</v>
      </c>
      <c r="E43" s="13">
        <v>0</v>
      </c>
      <c r="F43" s="13">
        <f t="shared" si="29"/>
        <v>0</v>
      </c>
      <c r="G43" s="13">
        <v>0</v>
      </c>
      <c r="H43" s="13">
        <v>0</v>
      </c>
      <c r="I43" s="13">
        <v>3108</v>
      </c>
      <c r="J43" s="13">
        <v>1813</v>
      </c>
      <c r="K43" s="13">
        <v>0</v>
      </c>
      <c r="L43" s="32">
        <v>400.55</v>
      </c>
      <c r="M43" s="14">
        <v>1542.4</v>
      </c>
      <c r="N43" s="14">
        <f t="shared" si="39"/>
        <v>270.59999999999991</v>
      </c>
      <c r="O43" s="14">
        <f t="shared" si="40"/>
        <v>1565.6</v>
      </c>
      <c r="P43" s="14">
        <f t="shared" si="33"/>
        <v>1295</v>
      </c>
      <c r="Q43" s="13">
        <v>941.85</v>
      </c>
      <c r="R43" s="14">
        <v>600.54999999999995</v>
      </c>
      <c r="S43" s="17">
        <f t="shared" si="12"/>
        <v>85.074462217319365</v>
      </c>
      <c r="T43" s="17">
        <f t="shared" si="13"/>
        <v>49.626769626769629</v>
      </c>
    </row>
    <row r="44" spans="2:26" ht="13.5" customHeight="1" x14ac:dyDescent="0.2">
      <c r="B44" s="40">
        <v>114</v>
      </c>
      <c r="C44" s="19" t="s">
        <v>72</v>
      </c>
      <c r="D44" s="13">
        <v>450409</v>
      </c>
      <c r="E44" s="13">
        <v>0</v>
      </c>
      <c r="F44" s="13">
        <f t="shared" si="29"/>
        <v>726529</v>
      </c>
      <c r="G44" s="13">
        <v>-17566</v>
      </c>
      <c r="H44" s="13">
        <v>744095</v>
      </c>
      <c r="I44" s="13">
        <v>1176938</v>
      </c>
      <c r="J44" s="13">
        <v>1176938</v>
      </c>
      <c r="K44" s="13">
        <v>0</v>
      </c>
      <c r="L44" s="32">
        <v>125029.89</v>
      </c>
      <c r="M44" s="14">
        <v>615823.06999999995</v>
      </c>
      <c r="N44" s="14">
        <f t="shared" si="39"/>
        <v>561114.93000000005</v>
      </c>
      <c r="O44" s="14">
        <f t="shared" si="40"/>
        <v>561114.93000000005</v>
      </c>
      <c r="P44" s="14">
        <f t="shared" si="33"/>
        <v>0</v>
      </c>
      <c r="Q44" s="13">
        <v>510668.38</v>
      </c>
      <c r="R44" s="13">
        <v>105154.69</v>
      </c>
      <c r="S44" s="17">
        <f t="shared" si="12"/>
        <v>52.324172556243397</v>
      </c>
      <c r="T44" s="17">
        <f t="shared" si="13"/>
        <v>52.324172556243397</v>
      </c>
    </row>
    <row r="45" spans="2:26" ht="13.5" customHeight="1" x14ac:dyDescent="0.2">
      <c r="B45" s="40">
        <v>115</v>
      </c>
      <c r="C45" s="19" t="s">
        <v>73</v>
      </c>
      <c r="D45" s="13">
        <v>70228</v>
      </c>
      <c r="E45" s="13">
        <v>0</v>
      </c>
      <c r="F45" s="13">
        <f t="shared" si="29"/>
        <v>880</v>
      </c>
      <c r="G45" s="13">
        <v>0</v>
      </c>
      <c r="H45" s="13">
        <v>880</v>
      </c>
      <c r="I45" s="13">
        <v>71108</v>
      </c>
      <c r="J45" s="13">
        <v>61437</v>
      </c>
      <c r="K45" s="13">
        <v>0</v>
      </c>
      <c r="L45" s="32">
        <v>7468.37</v>
      </c>
      <c r="M45" s="14">
        <v>23176.41</v>
      </c>
      <c r="N45" s="14">
        <f t="shared" si="39"/>
        <v>38260.589999999997</v>
      </c>
      <c r="O45" s="14">
        <f t="shared" si="40"/>
        <v>47931.59</v>
      </c>
      <c r="P45" s="14">
        <f t="shared" si="33"/>
        <v>9671</v>
      </c>
      <c r="Q45" s="13">
        <v>8095.05</v>
      </c>
      <c r="R45" s="13">
        <v>15081.36</v>
      </c>
      <c r="S45" s="17">
        <f t="shared" si="12"/>
        <v>37.723863469895988</v>
      </c>
      <c r="T45" s="17">
        <f t="shared" si="13"/>
        <v>32.593252517297636</v>
      </c>
    </row>
    <row r="46" spans="2:26" ht="13.5" customHeight="1" x14ac:dyDescent="0.2">
      <c r="B46" s="40">
        <v>116</v>
      </c>
      <c r="C46" s="19" t="s">
        <v>74</v>
      </c>
      <c r="D46" s="13">
        <v>154382</v>
      </c>
      <c r="E46" s="13">
        <v>0</v>
      </c>
      <c r="F46" s="13">
        <f t="shared" si="29"/>
        <v>491521</v>
      </c>
      <c r="G46" s="13">
        <v>0</v>
      </c>
      <c r="H46" s="13">
        <v>491521</v>
      </c>
      <c r="I46" s="13">
        <v>645903</v>
      </c>
      <c r="J46" s="13">
        <v>645903</v>
      </c>
      <c r="K46" s="13">
        <v>0</v>
      </c>
      <c r="L46" s="32">
        <v>195576.77</v>
      </c>
      <c r="M46" s="14">
        <v>445547.78</v>
      </c>
      <c r="N46" s="14">
        <f t="shared" si="39"/>
        <v>200355.21999999997</v>
      </c>
      <c r="O46" s="14">
        <f t="shared" si="40"/>
        <v>200355.21999999997</v>
      </c>
      <c r="P46" s="14">
        <f t="shared" si="33"/>
        <v>0</v>
      </c>
      <c r="Q46" s="13">
        <v>32777.75</v>
      </c>
      <c r="R46" s="13">
        <v>412770.03</v>
      </c>
      <c r="S46" s="17">
        <f t="shared" si="12"/>
        <v>68.980602350507752</v>
      </c>
      <c r="T46" s="17">
        <f t="shared" si="13"/>
        <v>68.980602350507752</v>
      </c>
    </row>
    <row r="47" spans="2:26" ht="13.5" customHeight="1" x14ac:dyDescent="0.2">
      <c r="B47" s="40">
        <v>117</v>
      </c>
      <c r="C47" s="19" t="s">
        <v>75</v>
      </c>
      <c r="D47" s="13">
        <v>28625</v>
      </c>
      <c r="E47" s="13">
        <v>0</v>
      </c>
      <c r="F47" s="13">
        <f t="shared" si="29"/>
        <v>0</v>
      </c>
      <c r="G47" s="13">
        <v>0</v>
      </c>
      <c r="H47" s="13">
        <v>0</v>
      </c>
      <c r="I47" s="13">
        <v>28625</v>
      </c>
      <c r="J47" s="13">
        <v>28625</v>
      </c>
      <c r="K47" s="13">
        <v>0</v>
      </c>
      <c r="L47" s="14">
        <v>0</v>
      </c>
      <c r="M47" s="14">
        <v>0</v>
      </c>
      <c r="N47" s="14">
        <f t="shared" ref="N47" si="42">J47-M47</f>
        <v>28625</v>
      </c>
      <c r="O47" s="14">
        <f t="shared" si="40"/>
        <v>28625</v>
      </c>
      <c r="P47" s="14">
        <f t="shared" si="33"/>
        <v>0</v>
      </c>
      <c r="Q47" s="13">
        <v>0</v>
      </c>
      <c r="R47" s="13">
        <v>0</v>
      </c>
      <c r="S47" s="17">
        <f t="shared" ref="S47:S48" si="43">+M47/J47*100</f>
        <v>0</v>
      </c>
      <c r="T47" s="17">
        <f t="shared" ref="T47:T48" si="44">+M47/I47*100</f>
        <v>0</v>
      </c>
    </row>
    <row r="48" spans="2:26" ht="13.5" customHeight="1" x14ac:dyDescent="0.2">
      <c r="B48" s="41">
        <v>120</v>
      </c>
      <c r="C48" s="10" t="s">
        <v>76</v>
      </c>
      <c r="D48" s="22">
        <v>4020</v>
      </c>
      <c r="E48" s="22">
        <v>0</v>
      </c>
      <c r="F48" s="22">
        <f t="shared" si="29"/>
        <v>-290</v>
      </c>
      <c r="G48" s="22">
        <v>-1290</v>
      </c>
      <c r="H48" s="22">
        <v>1000</v>
      </c>
      <c r="I48" s="22">
        <v>3730</v>
      </c>
      <c r="J48" s="22">
        <v>3260</v>
      </c>
      <c r="K48" s="22">
        <v>0</v>
      </c>
      <c r="L48" s="3">
        <v>0</v>
      </c>
      <c r="M48" s="3">
        <v>0</v>
      </c>
      <c r="N48" s="3">
        <f>J48-M48</f>
        <v>3260</v>
      </c>
      <c r="O48" s="3">
        <f t="shared" ref="O48" si="45">+N48+P48</f>
        <v>3730</v>
      </c>
      <c r="P48" s="3">
        <f t="shared" si="33"/>
        <v>470</v>
      </c>
      <c r="Q48" s="22">
        <v>0</v>
      </c>
      <c r="R48" s="3">
        <v>0</v>
      </c>
      <c r="S48" s="4">
        <f t="shared" si="43"/>
        <v>0</v>
      </c>
      <c r="T48" s="4">
        <f t="shared" si="44"/>
        <v>0</v>
      </c>
    </row>
    <row r="49" spans="2:20" ht="13.5" customHeight="1" x14ac:dyDescent="0.2">
      <c r="B49" s="41">
        <v>130</v>
      </c>
      <c r="C49" s="10" t="s">
        <v>77</v>
      </c>
      <c r="D49" s="3">
        <f>SUM(D50:D51)</f>
        <v>29200</v>
      </c>
      <c r="E49" s="3">
        <f t="shared" ref="E49:Q49" si="46">SUM(E50:E51)</f>
        <v>0</v>
      </c>
      <c r="F49" s="3">
        <f t="shared" ref="F49" si="47">SUM(F50:F51)</f>
        <v>259901</v>
      </c>
      <c r="G49" s="3">
        <f>SUM(G50:G51)</f>
        <v>-11680</v>
      </c>
      <c r="H49" s="3">
        <f t="shared" si="46"/>
        <v>271581</v>
      </c>
      <c r="I49" s="3">
        <f>SUM(I50:I51)</f>
        <v>289101</v>
      </c>
      <c r="J49" s="3">
        <f>SUM(J50:J51)</f>
        <v>288901</v>
      </c>
      <c r="K49" s="3">
        <f t="shared" si="46"/>
        <v>0</v>
      </c>
      <c r="L49" s="3">
        <f t="shared" si="46"/>
        <v>9341.5300000000007</v>
      </c>
      <c r="M49" s="3">
        <f t="shared" si="46"/>
        <v>79080.84</v>
      </c>
      <c r="N49" s="3">
        <f>SUM(N50:N51)</f>
        <v>209820.16</v>
      </c>
      <c r="O49" s="3">
        <f t="shared" si="46"/>
        <v>210020.16</v>
      </c>
      <c r="P49" s="3">
        <f t="shared" si="46"/>
        <v>200</v>
      </c>
      <c r="Q49" s="3">
        <f t="shared" si="46"/>
        <v>6748.58</v>
      </c>
      <c r="R49" s="3">
        <f>SUM(R50:R51)</f>
        <v>72332.259999999995</v>
      </c>
      <c r="S49" s="4">
        <f t="shared" si="12"/>
        <v>27.372989363138235</v>
      </c>
      <c r="T49" s="4">
        <f t="shared" si="13"/>
        <v>27.354052735895067</v>
      </c>
    </row>
    <row r="50" spans="2:20" ht="13.5" customHeight="1" x14ac:dyDescent="0.2">
      <c r="B50" s="35">
        <v>131</v>
      </c>
      <c r="C50" s="19" t="s">
        <v>78</v>
      </c>
      <c r="D50" s="85">
        <v>2200</v>
      </c>
      <c r="E50" s="13">
        <v>0</v>
      </c>
      <c r="F50" s="13">
        <f t="shared" si="29"/>
        <v>-900</v>
      </c>
      <c r="G50" s="13">
        <v>-900</v>
      </c>
      <c r="H50" s="13">
        <v>0</v>
      </c>
      <c r="I50" s="13">
        <v>1300</v>
      </c>
      <c r="J50" s="85">
        <v>1300</v>
      </c>
      <c r="K50" s="13">
        <v>0</v>
      </c>
      <c r="L50" s="14">
        <v>0</v>
      </c>
      <c r="M50" s="14">
        <v>18.73</v>
      </c>
      <c r="N50" s="14">
        <f t="shared" ref="N50:N55" si="48">J50-M50</f>
        <v>1281.27</v>
      </c>
      <c r="O50" s="14">
        <f t="shared" ref="O50:O51" si="49">+N50+P50</f>
        <v>1281.27</v>
      </c>
      <c r="P50" s="14">
        <f>+I50-J50</f>
        <v>0</v>
      </c>
      <c r="Q50" s="13">
        <v>18.73</v>
      </c>
      <c r="R50" s="14">
        <v>0</v>
      </c>
      <c r="S50" s="17">
        <f>+M50/J50*100</f>
        <v>1.4407692307692308</v>
      </c>
      <c r="T50" s="17">
        <f t="shared" si="13"/>
        <v>1.4407692307692308</v>
      </c>
    </row>
    <row r="51" spans="2:20" ht="13.5" customHeight="1" x14ac:dyDescent="0.2">
      <c r="B51" s="35">
        <v>132</v>
      </c>
      <c r="C51" s="19" t="s">
        <v>79</v>
      </c>
      <c r="D51" s="87">
        <v>27000</v>
      </c>
      <c r="E51" s="13">
        <v>0</v>
      </c>
      <c r="F51" s="13">
        <f t="shared" si="29"/>
        <v>260801</v>
      </c>
      <c r="G51" s="13">
        <v>-10780</v>
      </c>
      <c r="H51" s="13">
        <v>271581</v>
      </c>
      <c r="I51" s="13">
        <v>287801</v>
      </c>
      <c r="J51" s="85">
        <v>287601</v>
      </c>
      <c r="K51" s="13">
        <v>0</v>
      </c>
      <c r="L51" s="14">
        <v>9341.5300000000007</v>
      </c>
      <c r="M51" s="14">
        <v>79062.11</v>
      </c>
      <c r="N51" s="14">
        <f t="shared" si="48"/>
        <v>208538.89</v>
      </c>
      <c r="O51" s="14">
        <f t="shared" si="49"/>
        <v>208738.89</v>
      </c>
      <c r="P51" s="14">
        <f>+I51-J51</f>
        <v>200</v>
      </c>
      <c r="Q51" s="13">
        <v>6729.85</v>
      </c>
      <c r="R51" s="16">
        <v>72332.259999999995</v>
      </c>
      <c r="S51" s="17">
        <f t="shared" si="12"/>
        <v>27.490206918612941</v>
      </c>
      <c r="T51" s="17">
        <f t="shared" si="13"/>
        <v>27.471103297069849</v>
      </c>
    </row>
    <row r="52" spans="2:20" ht="13.5" customHeight="1" x14ac:dyDescent="0.2">
      <c r="B52" s="41">
        <v>140</v>
      </c>
      <c r="C52" s="31" t="s">
        <v>80</v>
      </c>
      <c r="D52" s="3">
        <f>SUM(D53:D55)</f>
        <v>210781</v>
      </c>
      <c r="E52" s="3">
        <f t="shared" ref="E52:R52" si="50">SUM(E53:E55)</f>
        <v>0</v>
      </c>
      <c r="F52" s="3">
        <f t="shared" ref="F52" si="51">SUM(F53:F55)</f>
        <v>1645166</v>
      </c>
      <c r="G52" s="3">
        <f t="shared" si="50"/>
        <v>25811</v>
      </c>
      <c r="H52" s="3">
        <f t="shared" si="50"/>
        <v>1619355</v>
      </c>
      <c r="I52" s="3">
        <f>SUM(I53:I55)</f>
        <v>1855947</v>
      </c>
      <c r="J52" s="3">
        <f t="shared" si="50"/>
        <v>1838540</v>
      </c>
      <c r="K52" s="3">
        <f t="shared" si="50"/>
        <v>0</v>
      </c>
      <c r="L52" s="3">
        <f t="shared" si="50"/>
        <v>136624</v>
      </c>
      <c r="M52" s="3">
        <f t="shared" si="50"/>
        <v>512054</v>
      </c>
      <c r="N52" s="3">
        <f>SUM(N53:N55)</f>
        <v>1326486</v>
      </c>
      <c r="O52" s="3">
        <f t="shared" si="50"/>
        <v>1343893</v>
      </c>
      <c r="P52" s="3">
        <f>SUM(P53:P55)</f>
        <v>17407</v>
      </c>
      <c r="Q52" s="3">
        <f>SUM(Q53:Q55)</f>
        <v>258373</v>
      </c>
      <c r="R52" s="3">
        <f t="shared" si="50"/>
        <v>253681</v>
      </c>
      <c r="S52" s="4">
        <f t="shared" si="12"/>
        <v>27.851120998183344</v>
      </c>
      <c r="T52" s="4">
        <f t="shared" si="13"/>
        <v>27.589904237567133</v>
      </c>
    </row>
    <row r="53" spans="2:20" ht="13.5" customHeight="1" x14ac:dyDescent="0.2">
      <c r="B53" s="35">
        <v>141</v>
      </c>
      <c r="C53" s="19" t="s">
        <v>81</v>
      </c>
      <c r="D53" s="85">
        <v>136374</v>
      </c>
      <c r="E53" s="13">
        <v>0</v>
      </c>
      <c r="F53" s="13">
        <f t="shared" si="29"/>
        <v>1063368</v>
      </c>
      <c r="G53" s="13">
        <v>36702</v>
      </c>
      <c r="H53" s="13">
        <v>1026666</v>
      </c>
      <c r="I53" s="13">
        <v>1199742</v>
      </c>
      <c r="J53" s="85">
        <v>1183092</v>
      </c>
      <c r="K53" s="13">
        <v>0</v>
      </c>
      <c r="L53" s="15">
        <v>69076</v>
      </c>
      <c r="M53" s="15">
        <v>280804</v>
      </c>
      <c r="N53" s="14">
        <f t="shared" si="48"/>
        <v>902288</v>
      </c>
      <c r="O53" s="14">
        <f t="shared" ref="O53:O55" si="52">+N53+P53</f>
        <v>918938</v>
      </c>
      <c r="P53" s="14">
        <f>+I53-J53</f>
        <v>16650</v>
      </c>
      <c r="Q53" s="13">
        <v>200980</v>
      </c>
      <c r="R53" s="16">
        <v>79824</v>
      </c>
      <c r="S53" s="17">
        <f t="shared" si="12"/>
        <v>23.734756046021779</v>
      </c>
      <c r="T53" s="17">
        <f t="shared" si="13"/>
        <v>23.40536548691302</v>
      </c>
    </row>
    <row r="54" spans="2:20" ht="13.5" customHeight="1" x14ac:dyDescent="0.2">
      <c r="B54" s="35">
        <v>142</v>
      </c>
      <c r="C54" s="19" t="s">
        <v>82</v>
      </c>
      <c r="D54" s="85">
        <v>40000</v>
      </c>
      <c r="E54" s="13">
        <v>0</v>
      </c>
      <c r="F54" s="13">
        <f t="shared" si="29"/>
        <v>300000</v>
      </c>
      <c r="G54" s="13">
        <v>0</v>
      </c>
      <c r="H54" s="13">
        <v>300000</v>
      </c>
      <c r="I54" s="13">
        <v>340000</v>
      </c>
      <c r="J54" s="85">
        <v>340000</v>
      </c>
      <c r="K54" s="13">
        <v>0</v>
      </c>
      <c r="L54" s="13">
        <v>7200</v>
      </c>
      <c r="M54" s="15">
        <v>50800</v>
      </c>
      <c r="N54" s="14">
        <f t="shared" si="48"/>
        <v>289200</v>
      </c>
      <c r="O54" s="14">
        <f t="shared" si="52"/>
        <v>289200</v>
      </c>
      <c r="P54" s="14">
        <f>+I54-J54</f>
        <v>0</v>
      </c>
      <c r="Q54" s="13">
        <v>48800</v>
      </c>
      <c r="R54" s="14">
        <v>2000</v>
      </c>
      <c r="S54" s="17">
        <f t="shared" si="12"/>
        <v>14.941176470588236</v>
      </c>
      <c r="T54" s="17">
        <f t="shared" si="13"/>
        <v>14.941176470588236</v>
      </c>
    </row>
    <row r="55" spans="2:20" ht="13.5" customHeight="1" x14ac:dyDescent="0.2">
      <c r="B55" s="35">
        <v>143</v>
      </c>
      <c r="C55" s="19" t="s">
        <v>83</v>
      </c>
      <c r="D55" s="87">
        <v>34407</v>
      </c>
      <c r="E55" s="13">
        <v>0</v>
      </c>
      <c r="F55" s="13">
        <f t="shared" si="29"/>
        <v>281798</v>
      </c>
      <c r="G55" s="13">
        <v>-10891</v>
      </c>
      <c r="H55" s="13">
        <v>292689</v>
      </c>
      <c r="I55" s="13">
        <v>316205</v>
      </c>
      <c r="J55" s="85">
        <v>315448</v>
      </c>
      <c r="K55" s="13">
        <v>0</v>
      </c>
      <c r="L55" s="15">
        <v>60348</v>
      </c>
      <c r="M55" s="15">
        <v>180450</v>
      </c>
      <c r="N55" s="14">
        <f t="shared" si="48"/>
        <v>134998</v>
      </c>
      <c r="O55" s="14">
        <f t="shared" si="52"/>
        <v>135755</v>
      </c>
      <c r="P55" s="14">
        <f>+I55-J55</f>
        <v>757</v>
      </c>
      <c r="Q55" s="13">
        <v>8593</v>
      </c>
      <c r="R55" s="14">
        <v>171857</v>
      </c>
      <c r="S55" s="17">
        <f t="shared" si="12"/>
        <v>57.204356978012228</v>
      </c>
      <c r="T55" s="17">
        <f t="shared" si="13"/>
        <v>57.067408801252348</v>
      </c>
    </row>
    <row r="56" spans="2:20" ht="13.5" customHeight="1" x14ac:dyDescent="0.2">
      <c r="B56" s="41">
        <v>150</v>
      </c>
      <c r="C56" s="10" t="s">
        <v>84</v>
      </c>
      <c r="D56" s="3">
        <f>SUM(D57:D60)</f>
        <v>159062</v>
      </c>
      <c r="E56" s="3">
        <f t="shared" ref="E56:Q56" si="53">SUM(E57:E60)</f>
        <v>0</v>
      </c>
      <c r="F56" s="3">
        <f>SUM(F57:F60)</f>
        <v>955527</v>
      </c>
      <c r="G56" s="3">
        <f t="shared" si="53"/>
        <v>31131</v>
      </c>
      <c r="H56" s="3">
        <f>SUM(H57:H60)</f>
        <v>924396</v>
      </c>
      <c r="I56" s="3">
        <f>SUM(I57:I60)</f>
        <v>1114589</v>
      </c>
      <c r="J56" s="3">
        <f>SUM(J57:J60)</f>
        <v>1114104</v>
      </c>
      <c r="K56" s="3">
        <f t="shared" si="53"/>
        <v>0</v>
      </c>
      <c r="L56" s="3">
        <f t="shared" si="53"/>
        <v>90394.479999999981</v>
      </c>
      <c r="M56" s="3">
        <f t="shared" si="53"/>
        <v>330517.62999999995</v>
      </c>
      <c r="N56" s="3">
        <f>SUM(N57:N60)</f>
        <v>783586.37000000011</v>
      </c>
      <c r="O56" s="3">
        <f t="shared" si="53"/>
        <v>784071.37000000011</v>
      </c>
      <c r="P56" s="3">
        <f t="shared" si="53"/>
        <v>485</v>
      </c>
      <c r="Q56" s="3">
        <f t="shared" si="53"/>
        <v>172734.59000000003</v>
      </c>
      <c r="R56" s="3">
        <f>SUM(R57:R60)</f>
        <v>157783.04000000001</v>
      </c>
      <c r="S56" s="4">
        <f t="shared" si="12"/>
        <v>29.666676540071656</v>
      </c>
      <c r="T56" s="4">
        <f t="shared" si="13"/>
        <v>29.653767442528139</v>
      </c>
    </row>
    <row r="57" spans="2:20" ht="13.5" customHeight="1" x14ac:dyDescent="0.2">
      <c r="B57" s="35">
        <v>151</v>
      </c>
      <c r="C57" s="19" t="s">
        <v>81</v>
      </c>
      <c r="D57" s="85">
        <v>93141</v>
      </c>
      <c r="E57" s="13">
        <v>0</v>
      </c>
      <c r="F57" s="13">
        <f t="shared" si="29"/>
        <v>795501</v>
      </c>
      <c r="G57" s="13">
        <v>17333</v>
      </c>
      <c r="H57" s="13">
        <v>778168</v>
      </c>
      <c r="I57" s="13">
        <v>888642</v>
      </c>
      <c r="J57" s="85">
        <v>888157</v>
      </c>
      <c r="K57" s="13">
        <v>0</v>
      </c>
      <c r="L57" s="32">
        <v>70941.48</v>
      </c>
      <c r="M57" s="15">
        <v>247563.98</v>
      </c>
      <c r="N57" s="14">
        <f t="shared" ref="N57:N60" si="54">J57-M57</f>
        <v>640593.02</v>
      </c>
      <c r="O57" s="14">
        <f>+N57+P57</f>
        <v>641078.02</v>
      </c>
      <c r="P57" s="14">
        <f>+I57-J57</f>
        <v>485</v>
      </c>
      <c r="Q57" s="13">
        <v>145850.04</v>
      </c>
      <c r="R57" s="85">
        <v>101713.94</v>
      </c>
      <c r="S57" s="17">
        <f t="shared" si="12"/>
        <v>27.873898421112486</v>
      </c>
      <c r="T57" s="17">
        <f t="shared" si="13"/>
        <v>27.858685499897597</v>
      </c>
    </row>
    <row r="58" spans="2:20" ht="13.5" customHeight="1" x14ac:dyDescent="0.2">
      <c r="B58" s="35">
        <v>152</v>
      </c>
      <c r="C58" s="19" t="s">
        <v>85</v>
      </c>
      <c r="D58" s="85">
        <v>15000</v>
      </c>
      <c r="E58" s="13">
        <v>0</v>
      </c>
      <c r="F58" s="13">
        <f t="shared" si="29"/>
        <v>63800</v>
      </c>
      <c r="G58" s="13">
        <v>3800</v>
      </c>
      <c r="H58" s="13">
        <v>60000</v>
      </c>
      <c r="I58" s="13">
        <v>78800</v>
      </c>
      <c r="J58" s="85">
        <v>78800</v>
      </c>
      <c r="K58" s="13">
        <v>0</v>
      </c>
      <c r="L58" s="32">
        <v>-251.6</v>
      </c>
      <c r="M58" s="15">
        <v>18378.2</v>
      </c>
      <c r="N58" s="14">
        <f t="shared" si="54"/>
        <v>60421.8</v>
      </c>
      <c r="O58" s="14">
        <f t="shared" ref="O58:O60" si="55">+N58+P58</f>
        <v>60421.8</v>
      </c>
      <c r="P58" s="14">
        <f>+I58-J58</f>
        <v>0</v>
      </c>
      <c r="Q58" s="13">
        <v>14224.6</v>
      </c>
      <c r="R58" s="85">
        <v>4153.6000000000004</v>
      </c>
      <c r="S58" s="17">
        <f t="shared" si="12"/>
        <v>23.322588832487309</v>
      </c>
      <c r="T58" s="17">
        <f t="shared" si="13"/>
        <v>23.322588832487309</v>
      </c>
    </row>
    <row r="59" spans="2:20" ht="13.5" customHeight="1" x14ac:dyDescent="0.2">
      <c r="B59" s="35">
        <v>153</v>
      </c>
      <c r="C59" s="19" t="s">
        <v>86</v>
      </c>
      <c r="D59" s="85">
        <v>46271</v>
      </c>
      <c r="E59" s="13">
        <v>0</v>
      </c>
      <c r="F59" s="13">
        <f t="shared" si="29"/>
        <v>68358</v>
      </c>
      <c r="G59" s="13">
        <v>-170</v>
      </c>
      <c r="H59" s="13">
        <v>68528</v>
      </c>
      <c r="I59" s="13">
        <v>114629</v>
      </c>
      <c r="J59" s="85">
        <v>114629</v>
      </c>
      <c r="K59" s="13">
        <v>0</v>
      </c>
      <c r="L59" s="32">
        <v>17681.599999999999</v>
      </c>
      <c r="M59" s="15">
        <v>55395.1</v>
      </c>
      <c r="N59" s="14">
        <f t="shared" si="54"/>
        <v>59233.9</v>
      </c>
      <c r="O59" s="14">
        <f t="shared" si="55"/>
        <v>59233.9</v>
      </c>
      <c r="P59" s="14">
        <f>+I59-J59</f>
        <v>0</v>
      </c>
      <c r="Q59" s="13">
        <v>7486.6</v>
      </c>
      <c r="R59" s="14">
        <v>47908.5</v>
      </c>
      <c r="S59" s="17">
        <f t="shared" si="12"/>
        <v>48.325554615324215</v>
      </c>
      <c r="T59" s="17">
        <f t="shared" si="13"/>
        <v>48.325554615324215</v>
      </c>
    </row>
    <row r="60" spans="2:20" ht="13.5" customHeight="1" x14ac:dyDescent="0.2">
      <c r="B60" s="35">
        <v>154</v>
      </c>
      <c r="C60" s="19" t="s">
        <v>87</v>
      </c>
      <c r="D60" s="87">
        <v>4650</v>
      </c>
      <c r="E60" s="13">
        <v>0</v>
      </c>
      <c r="F60" s="13">
        <f t="shared" si="29"/>
        <v>27868</v>
      </c>
      <c r="G60" s="13">
        <v>10168</v>
      </c>
      <c r="H60" s="13">
        <v>17700</v>
      </c>
      <c r="I60" s="13">
        <v>32518</v>
      </c>
      <c r="J60" s="85">
        <v>32518</v>
      </c>
      <c r="K60" s="13">
        <v>0</v>
      </c>
      <c r="L60" s="32">
        <v>2023</v>
      </c>
      <c r="M60" s="15">
        <v>9180.35</v>
      </c>
      <c r="N60" s="14">
        <f t="shared" si="54"/>
        <v>23337.65</v>
      </c>
      <c r="O60" s="14">
        <f t="shared" si="55"/>
        <v>23337.65</v>
      </c>
      <c r="P60" s="14">
        <f>+I60-J60</f>
        <v>0</v>
      </c>
      <c r="Q60" s="13">
        <v>5173.3500000000004</v>
      </c>
      <c r="R60" s="14">
        <v>4007</v>
      </c>
      <c r="S60" s="17">
        <f t="shared" si="12"/>
        <v>28.231594809028849</v>
      </c>
      <c r="T60" s="17">
        <f t="shared" si="13"/>
        <v>28.231594809028849</v>
      </c>
    </row>
    <row r="61" spans="2:20" ht="13.5" customHeight="1" x14ac:dyDescent="0.2">
      <c r="B61" s="41">
        <v>160</v>
      </c>
      <c r="C61" s="10" t="s">
        <v>88</v>
      </c>
      <c r="D61" s="3">
        <f>SUM(D62:D66)</f>
        <v>280308</v>
      </c>
      <c r="E61" s="3">
        <f t="shared" ref="E61:Q61" si="56">SUM(E62:E66)</f>
        <v>0</v>
      </c>
      <c r="F61" s="3">
        <f t="shared" ref="F61" si="57">SUM(F62:F66)</f>
        <v>4103044</v>
      </c>
      <c r="G61" s="3">
        <f t="shared" si="56"/>
        <v>-678834</v>
      </c>
      <c r="H61" s="3">
        <f t="shared" si="56"/>
        <v>4781878</v>
      </c>
      <c r="I61" s="3">
        <f>SUM(I62:I66)</f>
        <v>4383352</v>
      </c>
      <c r="J61" s="3">
        <f t="shared" si="56"/>
        <v>4383192</v>
      </c>
      <c r="K61" s="3">
        <f t="shared" si="56"/>
        <v>0</v>
      </c>
      <c r="L61" s="3">
        <f>SUM(L62:L66)</f>
        <v>1065400.3399999999</v>
      </c>
      <c r="M61" s="3">
        <f>SUM(M62:M66)</f>
        <v>3071375.8699999996</v>
      </c>
      <c r="N61" s="3">
        <f>SUM(N62:N66)</f>
        <v>1311816.1300000001</v>
      </c>
      <c r="O61" s="3">
        <f t="shared" si="56"/>
        <v>1311976.1300000001</v>
      </c>
      <c r="P61" s="3">
        <f t="shared" si="56"/>
        <v>160</v>
      </c>
      <c r="Q61" s="3">
        <f t="shared" si="56"/>
        <v>2695005.59</v>
      </c>
      <c r="R61" s="3">
        <f>SUM(R62:R66)</f>
        <v>376370.28</v>
      </c>
      <c r="S61" s="4">
        <f t="shared" si="12"/>
        <v>70.07167082801756</v>
      </c>
      <c r="T61" s="4">
        <f t="shared" si="13"/>
        <v>70.069113089708509</v>
      </c>
    </row>
    <row r="62" spans="2:20" ht="13.5" customHeight="1" x14ac:dyDescent="0.2">
      <c r="B62" s="35">
        <v>162</v>
      </c>
      <c r="C62" s="19" t="s">
        <v>89</v>
      </c>
      <c r="D62" s="85">
        <v>1400</v>
      </c>
      <c r="E62" s="13">
        <v>0</v>
      </c>
      <c r="F62" s="13">
        <f t="shared" si="29"/>
        <v>-460</v>
      </c>
      <c r="G62" s="13">
        <v>-460</v>
      </c>
      <c r="H62" s="13">
        <v>0</v>
      </c>
      <c r="I62" s="13">
        <v>940</v>
      </c>
      <c r="J62" s="85">
        <v>940</v>
      </c>
      <c r="K62" s="13">
        <v>0</v>
      </c>
      <c r="L62" s="14">
        <v>0</v>
      </c>
      <c r="M62" s="14">
        <v>0</v>
      </c>
      <c r="N62" s="14">
        <f t="shared" ref="N62:N66" si="58">J62-M62</f>
        <v>940</v>
      </c>
      <c r="O62" s="14">
        <f t="shared" ref="O62:O66" si="59">+N62+P62</f>
        <v>940</v>
      </c>
      <c r="P62" s="14">
        <f>+I62-J62</f>
        <v>0</v>
      </c>
      <c r="Q62" s="13">
        <v>0</v>
      </c>
      <c r="R62" s="14">
        <v>0</v>
      </c>
      <c r="S62" s="17">
        <f t="shared" si="12"/>
        <v>0</v>
      </c>
      <c r="T62" s="17">
        <f t="shared" si="13"/>
        <v>0</v>
      </c>
    </row>
    <row r="63" spans="2:20" ht="13.5" customHeight="1" x14ac:dyDescent="0.2">
      <c r="B63" s="42">
        <v>163</v>
      </c>
      <c r="C63" s="19" t="s">
        <v>90</v>
      </c>
      <c r="D63" s="85">
        <v>500</v>
      </c>
      <c r="E63" s="13">
        <v>0</v>
      </c>
      <c r="F63" s="13">
        <f t="shared" si="29"/>
        <v>57500</v>
      </c>
      <c r="G63" s="13">
        <v>0</v>
      </c>
      <c r="H63" s="13">
        <v>57500</v>
      </c>
      <c r="I63" s="13">
        <v>58000</v>
      </c>
      <c r="J63" s="85">
        <v>58000</v>
      </c>
      <c r="K63" s="13">
        <v>0</v>
      </c>
      <c r="L63" s="14">
        <v>0</v>
      </c>
      <c r="M63" s="14">
        <v>39090</v>
      </c>
      <c r="N63" s="14">
        <f t="shared" si="58"/>
        <v>18910</v>
      </c>
      <c r="O63" s="14">
        <f t="shared" si="59"/>
        <v>18910</v>
      </c>
      <c r="P63" s="14">
        <f>+I63-J63</f>
        <v>0</v>
      </c>
      <c r="Q63" s="13">
        <v>39090</v>
      </c>
      <c r="R63" s="13">
        <v>0</v>
      </c>
      <c r="S63" s="17">
        <f t="shared" si="12"/>
        <v>67.396551724137936</v>
      </c>
      <c r="T63" s="17">
        <f t="shared" si="13"/>
        <v>67.396551724137936</v>
      </c>
    </row>
    <row r="64" spans="2:20" ht="13.5" customHeight="1" x14ac:dyDescent="0.2">
      <c r="B64" s="42">
        <v>164</v>
      </c>
      <c r="C64" s="19" t="s">
        <v>91</v>
      </c>
      <c r="D64" s="85">
        <v>40372</v>
      </c>
      <c r="E64" s="13">
        <v>0</v>
      </c>
      <c r="F64" s="13">
        <f t="shared" si="29"/>
        <v>2517118</v>
      </c>
      <c r="G64" s="13">
        <v>-679078</v>
      </c>
      <c r="H64" s="13">
        <v>3196196</v>
      </c>
      <c r="I64" s="13">
        <v>2557490</v>
      </c>
      <c r="J64" s="85">
        <v>2557490</v>
      </c>
      <c r="K64" s="13">
        <v>0</v>
      </c>
      <c r="L64" s="32">
        <v>931110.85</v>
      </c>
      <c r="M64" s="14">
        <v>2446628.7599999998</v>
      </c>
      <c r="N64" s="14">
        <f t="shared" si="58"/>
        <v>110861.24000000022</v>
      </c>
      <c r="O64" s="14">
        <f t="shared" si="59"/>
        <v>110861.24000000022</v>
      </c>
      <c r="P64" s="14">
        <f>+I64-J64</f>
        <v>0</v>
      </c>
      <c r="Q64" s="13">
        <v>2308348.91</v>
      </c>
      <c r="R64" s="13">
        <v>138279.85</v>
      </c>
      <c r="S64" s="17">
        <f t="shared" si="12"/>
        <v>95.665232708632288</v>
      </c>
      <c r="T64" s="17">
        <f t="shared" si="13"/>
        <v>95.665232708632288</v>
      </c>
    </row>
    <row r="65" spans="2:20" ht="13.5" customHeight="1" x14ac:dyDescent="0.2">
      <c r="B65" s="35">
        <v>165</v>
      </c>
      <c r="C65" s="19" t="s">
        <v>92</v>
      </c>
      <c r="D65" s="85">
        <v>165500</v>
      </c>
      <c r="E65" s="13">
        <v>0</v>
      </c>
      <c r="F65" s="13">
        <f t="shared" si="29"/>
        <v>1118599</v>
      </c>
      <c r="G65" s="13">
        <v>10157</v>
      </c>
      <c r="H65" s="13">
        <v>1108442</v>
      </c>
      <c r="I65" s="13">
        <v>1284099</v>
      </c>
      <c r="J65" s="85">
        <v>1283939</v>
      </c>
      <c r="K65" s="13">
        <v>0</v>
      </c>
      <c r="L65" s="32">
        <v>62341.35</v>
      </c>
      <c r="M65" s="14">
        <v>438624.81</v>
      </c>
      <c r="N65" s="14">
        <f t="shared" si="58"/>
        <v>845314.19</v>
      </c>
      <c r="O65" s="14">
        <f t="shared" si="59"/>
        <v>845474.19</v>
      </c>
      <c r="P65" s="14">
        <f>+I65-J65</f>
        <v>160</v>
      </c>
      <c r="Q65" s="13">
        <v>297297.36</v>
      </c>
      <c r="R65" s="13">
        <v>141327.45000000001</v>
      </c>
      <c r="S65" s="17">
        <f t="shared" si="12"/>
        <v>34.162433729328264</v>
      </c>
      <c r="T65" s="17">
        <f t="shared" si="13"/>
        <v>34.158177056441907</v>
      </c>
    </row>
    <row r="66" spans="2:20" ht="13.5" customHeight="1" x14ac:dyDescent="0.2">
      <c r="B66" s="35">
        <v>169</v>
      </c>
      <c r="C66" s="12" t="s">
        <v>93</v>
      </c>
      <c r="D66" s="87">
        <v>72536</v>
      </c>
      <c r="E66" s="13">
        <v>0</v>
      </c>
      <c r="F66" s="13">
        <f t="shared" si="29"/>
        <v>410287</v>
      </c>
      <c r="G66" s="13">
        <v>-9453</v>
      </c>
      <c r="H66" s="13">
        <v>419740</v>
      </c>
      <c r="I66" s="13">
        <v>482823</v>
      </c>
      <c r="J66" s="85">
        <v>482823</v>
      </c>
      <c r="K66" s="13">
        <v>0</v>
      </c>
      <c r="L66" s="32">
        <v>71948.14</v>
      </c>
      <c r="M66" s="14">
        <v>147032.29999999999</v>
      </c>
      <c r="N66" s="14">
        <f t="shared" si="58"/>
        <v>335790.7</v>
      </c>
      <c r="O66" s="14">
        <f t="shared" si="59"/>
        <v>335790.7</v>
      </c>
      <c r="P66" s="14">
        <f>+I66-J66</f>
        <v>0</v>
      </c>
      <c r="Q66" s="13">
        <v>50269.32</v>
      </c>
      <c r="R66" s="13">
        <v>96762.98</v>
      </c>
      <c r="S66" s="17">
        <f t="shared" si="12"/>
        <v>30.452629638604623</v>
      </c>
      <c r="T66" s="17">
        <f t="shared" si="13"/>
        <v>30.452629638604623</v>
      </c>
    </row>
    <row r="67" spans="2:20" ht="13.5" customHeight="1" x14ac:dyDescent="0.2">
      <c r="B67" s="41">
        <v>170</v>
      </c>
      <c r="C67" s="31" t="s">
        <v>94</v>
      </c>
      <c r="D67" s="3">
        <f>SUM(D68:D69)</f>
        <v>54926</v>
      </c>
      <c r="E67" s="3">
        <f t="shared" ref="E67:R67" si="60">SUM(E68:E69)</f>
        <v>0</v>
      </c>
      <c r="F67" s="3">
        <f t="shared" ref="F67" si="61">SUM(F68:F69)</f>
        <v>272952</v>
      </c>
      <c r="G67" s="3">
        <f t="shared" si="60"/>
        <v>-67048</v>
      </c>
      <c r="H67" s="3">
        <f t="shared" si="60"/>
        <v>340000</v>
      </c>
      <c r="I67" s="3">
        <f>SUM(I68:I69)</f>
        <v>327878</v>
      </c>
      <c r="J67" s="3">
        <f t="shared" si="60"/>
        <v>312878</v>
      </c>
      <c r="K67" s="3">
        <f>SUM(K68:K69)</f>
        <v>181363.62</v>
      </c>
      <c r="L67" s="3">
        <f t="shared" si="60"/>
        <v>0</v>
      </c>
      <c r="M67" s="3">
        <f t="shared" si="60"/>
        <v>0</v>
      </c>
      <c r="N67" s="3">
        <f>SUM(N68:N69)</f>
        <v>312878</v>
      </c>
      <c r="O67" s="3">
        <f t="shared" si="60"/>
        <v>327878</v>
      </c>
      <c r="P67" s="3">
        <f t="shared" si="60"/>
        <v>15000</v>
      </c>
      <c r="Q67" s="3">
        <f t="shared" si="60"/>
        <v>0</v>
      </c>
      <c r="R67" s="3">
        <f t="shared" si="60"/>
        <v>0</v>
      </c>
      <c r="S67" s="4">
        <f t="shared" si="12"/>
        <v>0</v>
      </c>
      <c r="T67" s="4">
        <f t="shared" si="13"/>
        <v>0</v>
      </c>
    </row>
    <row r="68" spans="2:20" ht="13.5" customHeight="1" x14ac:dyDescent="0.2">
      <c r="B68" s="35">
        <v>171</v>
      </c>
      <c r="C68" s="19" t="s">
        <v>95</v>
      </c>
      <c r="D68" s="85">
        <v>18926</v>
      </c>
      <c r="E68" s="13">
        <v>0</v>
      </c>
      <c r="F68" s="13">
        <f t="shared" si="29"/>
        <v>276752</v>
      </c>
      <c r="G68" s="13">
        <v>-63248</v>
      </c>
      <c r="H68" s="13">
        <v>340000</v>
      </c>
      <c r="I68" s="13">
        <v>295678</v>
      </c>
      <c r="J68" s="85">
        <v>295678</v>
      </c>
      <c r="K68" s="13">
        <v>181363.62</v>
      </c>
      <c r="L68" s="14">
        <v>0</v>
      </c>
      <c r="M68" s="14">
        <v>0</v>
      </c>
      <c r="N68" s="14">
        <f t="shared" ref="N68:N69" si="62">J68-M68</f>
        <v>295678</v>
      </c>
      <c r="O68" s="14">
        <f t="shared" ref="O68:O69" si="63">+N68+P68</f>
        <v>295678</v>
      </c>
      <c r="P68" s="14">
        <f>+I68-J68</f>
        <v>0</v>
      </c>
      <c r="Q68" s="13">
        <v>0</v>
      </c>
      <c r="R68" s="13">
        <v>0</v>
      </c>
      <c r="S68" s="17">
        <f t="shared" si="12"/>
        <v>0</v>
      </c>
      <c r="T68" s="17">
        <f t="shared" si="13"/>
        <v>0</v>
      </c>
    </row>
    <row r="69" spans="2:20" ht="13.5" customHeight="1" x14ac:dyDescent="0.2">
      <c r="B69" s="35">
        <v>172</v>
      </c>
      <c r="C69" s="19" t="s">
        <v>96</v>
      </c>
      <c r="D69" s="87">
        <v>36000</v>
      </c>
      <c r="E69" s="13">
        <v>0</v>
      </c>
      <c r="F69" s="13">
        <f t="shared" si="29"/>
        <v>-3800</v>
      </c>
      <c r="G69" s="13">
        <v>-3800</v>
      </c>
      <c r="H69" s="13">
        <v>0</v>
      </c>
      <c r="I69" s="13">
        <v>32200</v>
      </c>
      <c r="J69" s="85">
        <v>17200</v>
      </c>
      <c r="K69" s="13">
        <v>0</v>
      </c>
      <c r="L69" s="14">
        <v>0</v>
      </c>
      <c r="M69" s="14">
        <v>0</v>
      </c>
      <c r="N69" s="14">
        <f t="shared" si="62"/>
        <v>17200</v>
      </c>
      <c r="O69" s="14">
        <f t="shared" si="63"/>
        <v>32200</v>
      </c>
      <c r="P69" s="14">
        <f>+I69-J69</f>
        <v>15000</v>
      </c>
      <c r="Q69" s="13">
        <v>0</v>
      </c>
      <c r="R69" s="13">
        <v>0</v>
      </c>
      <c r="S69" s="17">
        <f t="shared" si="12"/>
        <v>0</v>
      </c>
      <c r="T69" s="17">
        <f t="shared" si="13"/>
        <v>0</v>
      </c>
    </row>
    <row r="70" spans="2:20" ht="13.5" customHeight="1" x14ac:dyDescent="0.2">
      <c r="B70" s="41">
        <v>180</v>
      </c>
      <c r="C70" s="10" t="s">
        <v>97</v>
      </c>
      <c r="D70" s="3">
        <f>SUM(D71:D75)</f>
        <v>457441</v>
      </c>
      <c r="E70" s="3">
        <f t="shared" ref="E70:Q70" si="64">SUM(E71:E75)</f>
        <v>0</v>
      </c>
      <c r="F70" s="3">
        <f t="shared" ref="F70" si="65">SUM(F71:F75)</f>
        <v>1384172</v>
      </c>
      <c r="G70" s="3">
        <f t="shared" si="64"/>
        <v>-359478</v>
      </c>
      <c r="H70" s="3">
        <f t="shared" si="64"/>
        <v>1743650</v>
      </c>
      <c r="I70" s="3">
        <f>SUM(I71:I75)</f>
        <v>1841613</v>
      </c>
      <c r="J70" s="3">
        <f t="shared" si="64"/>
        <v>1841313</v>
      </c>
      <c r="K70" s="3">
        <f>SUM(K71:K75)</f>
        <v>0</v>
      </c>
      <c r="L70" s="3">
        <f t="shared" si="64"/>
        <v>186396.33000000002</v>
      </c>
      <c r="M70" s="3">
        <f t="shared" si="64"/>
        <v>737557.88</v>
      </c>
      <c r="N70" s="3">
        <f>SUM(N71:N75)</f>
        <v>1103755.1200000001</v>
      </c>
      <c r="O70" s="3">
        <f t="shared" si="64"/>
        <v>1104055.1200000001</v>
      </c>
      <c r="P70" s="3">
        <f t="shared" si="64"/>
        <v>300</v>
      </c>
      <c r="Q70" s="3">
        <f t="shared" si="64"/>
        <v>233212.84</v>
      </c>
      <c r="R70" s="3">
        <f>SUM(R71:R75)</f>
        <v>504345.04</v>
      </c>
      <c r="S70" s="4">
        <f t="shared" si="12"/>
        <v>40.056083892309459</v>
      </c>
      <c r="T70" s="4">
        <f t="shared" si="13"/>
        <v>40.049558729222703</v>
      </c>
    </row>
    <row r="71" spans="2:20" ht="13.5" customHeight="1" x14ac:dyDescent="0.2">
      <c r="B71" s="35">
        <v>181</v>
      </c>
      <c r="C71" s="19" t="s">
        <v>98</v>
      </c>
      <c r="D71" s="85">
        <v>6500</v>
      </c>
      <c r="E71" s="13">
        <v>0</v>
      </c>
      <c r="F71" s="13">
        <f t="shared" si="29"/>
        <v>74968</v>
      </c>
      <c r="G71" s="13">
        <v>0</v>
      </c>
      <c r="H71" s="13">
        <v>74968</v>
      </c>
      <c r="I71" s="13">
        <v>81468</v>
      </c>
      <c r="J71" s="85">
        <v>81468</v>
      </c>
      <c r="K71" s="13">
        <v>0</v>
      </c>
      <c r="L71" s="14">
        <v>0</v>
      </c>
      <c r="M71" s="14">
        <v>44655.43</v>
      </c>
      <c r="N71" s="14">
        <f t="shared" ref="N71:N75" si="66">J71-M71</f>
        <v>36812.57</v>
      </c>
      <c r="O71" s="14">
        <f t="shared" ref="O71:O75" si="67">+N71+P71</f>
        <v>36812.57</v>
      </c>
      <c r="P71" s="14">
        <f>+I71-J71</f>
        <v>0</v>
      </c>
      <c r="Q71" s="13">
        <v>20484.38</v>
      </c>
      <c r="R71" s="13">
        <v>24171.05</v>
      </c>
      <c r="S71" s="17">
        <f t="shared" si="12"/>
        <v>54.813460499828146</v>
      </c>
      <c r="T71" s="17">
        <f t="shared" si="13"/>
        <v>54.813460499828146</v>
      </c>
    </row>
    <row r="72" spans="2:20" ht="13.5" customHeight="1" x14ac:dyDescent="0.2">
      <c r="B72" s="35">
        <v>182</v>
      </c>
      <c r="C72" s="19" t="s">
        <v>99</v>
      </c>
      <c r="D72" s="85">
        <v>136056</v>
      </c>
      <c r="E72" s="13">
        <v>0</v>
      </c>
      <c r="F72" s="13">
        <f t="shared" si="29"/>
        <v>628379</v>
      </c>
      <c r="G72" s="13">
        <v>-93555</v>
      </c>
      <c r="H72" s="13">
        <v>721934</v>
      </c>
      <c r="I72" s="13">
        <v>764435</v>
      </c>
      <c r="J72" s="85">
        <v>764135</v>
      </c>
      <c r="K72" s="13">
        <v>0</v>
      </c>
      <c r="L72" s="14">
        <v>22401.85</v>
      </c>
      <c r="M72" s="14">
        <v>71929.460000000006</v>
      </c>
      <c r="N72" s="14">
        <f t="shared" si="66"/>
        <v>692205.54</v>
      </c>
      <c r="O72" s="14">
        <f t="shared" si="67"/>
        <v>692505.54</v>
      </c>
      <c r="P72" s="14">
        <f>+I72-J72</f>
        <v>300</v>
      </c>
      <c r="Q72" s="13">
        <v>19255.71</v>
      </c>
      <c r="R72" s="13">
        <v>52673.75</v>
      </c>
      <c r="S72" s="17">
        <f t="shared" si="12"/>
        <v>9.4131874603309633</v>
      </c>
      <c r="T72" s="17">
        <f t="shared" si="13"/>
        <v>9.4094932858908873</v>
      </c>
    </row>
    <row r="73" spans="2:20" ht="13.5" customHeight="1" x14ac:dyDescent="0.2">
      <c r="B73" s="35">
        <v>183</v>
      </c>
      <c r="C73" s="19" t="s">
        <v>100</v>
      </c>
      <c r="D73" s="88">
        <v>747</v>
      </c>
      <c r="E73" s="13">
        <v>0</v>
      </c>
      <c r="F73" s="13">
        <f t="shared" si="29"/>
        <v>-747</v>
      </c>
      <c r="G73" s="13">
        <v>-747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4">
        <v>0</v>
      </c>
      <c r="N73" s="14">
        <f t="shared" si="66"/>
        <v>0</v>
      </c>
      <c r="O73" s="14">
        <f t="shared" si="67"/>
        <v>0</v>
      </c>
      <c r="P73" s="14">
        <f>+I73-J73</f>
        <v>0</v>
      </c>
      <c r="Q73" s="13">
        <v>0</v>
      </c>
      <c r="R73" s="13">
        <v>0</v>
      </c>
      <c r="S73" s="17">
        <v>0</v>
      </c>
      <c r="T73" s="17">
        <v>0</v>
      </c>
    </row>
    <row r="74" spans="2:20" ht="13.5" customHeight="1" x14ac:dyDescent="0.2">
      <c r="B74" s="35">
        <v>185</v>
      </c>
      <c r="C74" s="19" t="s">
        <v>101</v>
      </c>
      <c r="D74" s="85">
        <v>76499</v>
      </c>
      <c r="E74" s="13">
        <v>0</v>
      </c>
      <c r="F74" s="13">
        <f t="shared" si="29"/>
        <v>117280</v>
      </c>
      <c r="G74" s="13">
        <v>0</v>
      </c>
      <c r="H74" s="13">
        <v>117280</v>
      </c>
      <c r="I74" s="13">
        <v>193779</v>
      </c>
      <c r="J74" s="85">
        <v>193779</v>
      </c>
      <c r="K74" s="13">
        <v>0</v>
      </c>
      <c r="L74" s="14">
        <v>21507</v>
      </c>
      <c r="M74" s="14">
        <v>68522.009999999995</v>
      </c>
      <c r="N74" s="14">
        <f t="shared" si="66"/>
        <v>125256.99</v>
      </c>
      <c r="O74" s="14">
        <f t="shared" si="67"/>
        <v>125256.99</v>
      </c>
      <c r="P74" s="14">
        <f>+I74-J74</f>
        <v>0</v>
      </c>
      <c r="Q74" s="13">
        <v>35469.06</v>
      </c>
      <c r="R74" s="13">
        <v>33052.949999999997</v>
      </c>
      <c r="S74" s="17">
        <f t="shared" si="12"/>
        <v>35.360905980524201</v>
      </c>
      <c r="T74" s="17">
        <f t="shared" si="13"/>
        <v>35.360905980524201</v>
      </c>
    </row>
    <row r="75" spans="2:20" ht="13.5" customHeight="1" x14ac:dyDescent="0.2">
      <c r="B75" s="35">
        <v>189</v>
      </c>
      <c r="C75" s="19" t="s">
        <v>102</v>
      </c>
      <c r="D75" s="87">
        <v>237639</v>
      </c>
      <c r="E75" s="13">
        <v>0</v>
      </c>
      <c r="F75" s="13">
        <f t="shared" si="29"/>
        <v>564292</v>
      </c>
      <c r="G75" s="13">
        <v>-265176</v>
      </c>
      <c r="H75" s="13">
        <v>829468</v>
      </c>
      <c r="I75" s="13">
        <v>801931</v>
      </c>
      <c r="J75" s="85">
        <v>801931</v>
      </c>
      <c r="K75" s="13">
        <v>0</v>
      </c>
      <c r="L75" s="14">
        <v>142487.48000000001</v>
      </c>
      <c r="M75" s="14">
        <v>552450.98</v>
      </c>
      <c r="N75" s="14">
        <f t="shared" si="66"/>
        <v>249480.02000000002</v>
      </c>
      <c r="O75" s="14">
        <f t="shared" si="67"/>
        <v>249480.02000000002</v>
      </c>
      <c r="P75" s="14">
        <f>+I75-J75</f>
        <v>0</v>
      </c>
      <c r="Q75" s="13">
        <v>158003.69</v>
      </c>
      <c r="R75" s="13">
        <v>394447.29</v>
      </c>
      <c r="S75" s="17">
        <f t="shared" si="12"/>
        <v>68.890089047561446</v>
      </c>
      <c r="T75" s="17">
        <f t="shared" si="13"/>
        <v>68.890089047561446</v>
      </c>
    </row>
    <row r="76" spans="2:20" ht="13.5" customHeight="1" x14ac:dyDescent="0.2">
      <c r="B76" s="33">
        <v>190</v>
      </c>
      <c r="C76" s="31" t="s">
        <v>103</v>
      </c>
      <c r="D76" s="3">
        <f>SUM(D77:D81)</f>
        <v>0</v>
      </c>
      <c r="E76" s="3">
        <f t="shared" ref="E76:R76" si="68">SUM(E77:E81)</f>
        <v>0</v>
      </c>
      <c r="F76" s="3">
        <f t="shared" ref="F76" si="69">SUM(F77:F81)</f>
        <v>1286495</v>
      </c>
      <c r="G76" s="3">
        <f t="shared" si="68"/>
        <v>860997</v>
      </c>
      <c r="H76" s="3">
        <f t="shared" si="68"/>
        <v>425498</v>
      </c>
      <c r="I76" s="3">
        <f t="shared" si="68"/>
        <v>1286495</v>
      </c>
      <c r="J76" s="3">
        <f t="shared" si="68"/>
        <v>1286495</v>
      </c>
      <c r="K76" s="3">
        <f t="shared" si="68"/>
        <v>0</v>
      </c>
      <c r="L76" s="3">
        <f t="shared" si="68"/>
        <v>5418.72</v>
      </c>
      <c r="M76" s="3">
        <f t="shared" si="68"/>
        <v>1180782.01</v>
      </c>
      <c r="N76" s="3">
        <f t="shared" si="68"/>
        <v>105712.98999999993</v>
      </c>
      <c r="O76" s="3">
        <f t="shared" si="68"/>
        <v>105712.98999999993</v>
      </c>
      <c r="P76" s="3">
        <f t="shared" si="68"/>
        <v>0</v>
      </c>
      <c r="Q76" s="3">
        <f t="shared" si="68"/>
        <v>1175549.28</v>
      </c>
      <c r="R76" s="3">
        <f t="shared" si="68"/>
        <v>5232.7299999999996</v>
      </c>
      <c r="S76" s="4">
        <f>+M76/J76*100</f>
        <v>91.782868180599237</v>
      </c>
      <c r="T76" s="4">
        <f t="shared" si="13"/>
        <v>91.782868180599237</v>
      </c>
    </row>
    <row r="77" spans="2:20" ht="13.5" customHeight="1" x14ac:dyDescent="0.2">
      <c r="B77" s="42">
        <v>191</v>
      </c>
      <c r="C77" s="12" t="s">
        <v>62</v>
      </c>
      <c r="D77" s="14">
        <v>0</v>
      </c>
      <c r="E77" s="14">
        <v>0</v>
      </c>
      <c r="F77" s="13">
        <f t="shared" si="29"/>
        <v>276466</v>
      </c>
      <c r="G77" s="14">
        <v>163525</v>
      </c>
      <c r="H77" s="14">
        <v>112941</v>
      </c>
      <c r="I77" s="14">
        <v>276466</v>
      </c>
      <c r="J77" s="14">
        <v>276466</v>
      </c>
      <c r="K77" s="14">
        <v>0</v>
      </c>
      <c r="L77" s="14">
        <v>3137.61</v>
      </c>
      <c r="M77" s="14">
        <v>180878.07</v>
      </c>
      <c r="N77" s="14">
        <f t="shared" ref="N77:N81" si="70">J77-M77</f>
        <v>95587.93</v>
      </c>
      <c r="O77" s="14">
        <f>N77+P77</f>
        <v>95587.93</v>
      </c>
      <c r="P77" s="14">
        <f t="shared" ref="P77:P81" si="71">+I77-J77</f>
        <v>0</v>
      </c>
      <c r="Q77" s="13">
        <v>177740.46</v>
      </c>
      <c r="R77" s="14">
        <v>3137.61</v>
      </c>
      <c r="S77" s="17">
        <f t="shared" si="12"/>
        <v>65.425068543690728</v>
      </c>
      <c r="T77" s="17">
        <f t="shared" si="13"/>
        <v>65.425068543690728</v>
      </c>
    </row>
    <row r="78" spans="2:20" ht="13.5" customHeight="1" x14ac:dyDescent="0.2">
      <c r="B78" s="42">
        <v>192</v>
      </c>
      <c r="C78" s="12" t="s">
        <v>68</v>
      </c>
      <c r="D78" s="14">
        <v>0</v>
      </c>
      <c r="E78" s="14">
        <v>0</v>
      </c>
      <c r="F78" s="13">
        <f t="shared" si="29"/>
        <v>17766</v>
      </c>
      <c r="G78" s="14">
        <v>17766</v>
      </c>
      <c r="H78" s="14">
        <v>0</v>
      </c>
      <c r="I78" s="14">
        <v>17766</v>
      </c>
      <c r="J78" s="14">
        <v>17766</v>
      </c>
      <c r="K78" s="14">
        <v>0</v>
      </c>
      <c r="L78" s="14">
        <v>0</v>
      </c>
      <c r="M78" s="14">
        <v>17765.05</v>
      </c>
      <c r="N78" s="14">
        <f t="shared" si="70"/>
        <v>0.9500000000007276</v>
      </c>
      <c r="O78" s="14">
        <f t="shared" ref="O78:O80" si="72">N78+P78</f>
        <v>0.9500000000007276</v>
      </c>
      <c r="P78" s="14">
        <f t="shared" si="71"/>
        <v>0</v>
      </c>
      <c r="Q78" s="13">
        <v>17765.05</v>
      </c>
      <c r="R78" s="14">
        <v>0</v>
      </c>
      <c r="S78" s="17">
        <f>+M78/J78*100</f>
        <v>99.994652707418666</v>
      </c>
      <c r="T78" s="17">
        <f t="shared" si="13"/>
        <v>99.994652707418666</v>
      </c>
    </row>
    <row r="79" spans="2:20" ht="13.5" customHeight="1" x14ac:dyDescent="0.2">
      <c r="B79" s="42">
        <v>196</v>
      </c>
      <c r="C79" s="12" t="s">
        <v>84</v>
      </c>
      <c r="D79" s="14">
        <v>0</v>
      </c>
      <c r="E79" s="14">
        <v>0</v>
      </c>
      <c r="F79" s="13">
        <f t="shared" si="29"/>
        <v>398</v>
      </c>
      <c r="G79" s="14">
        <v>398</v>
      </c>
      <c r="H79" s="14">
        <v>0</v>
      </c>
      <c r="I79" s="14">
        <v>398</v>
      </c>
      <c r="J79" s="14">
        <v>398</v>
      </c>
      <c r="K79" s="14">
        <v>0</v>
      </c>
      <c r="L79" s="14">
        <v>228</v>
      </c>
      <c r="M79" s="14">
        <v>361.35</v>
      </c>
      <c r="N79" s="14">
        <f t="shared" si="70"/>
        <v>36.649999999999977</v>
      </c>
      <c r="O79" s="14">
        <f t="shared" si="72"/>
        <v>36.649999999999977</v>
      </c>
      <c r="P79" s="14">
        <f t="shared" si="71"/>
        <v>0</v>
      </c>
      <c r="Q79" s="13">
        <v>319.35000000000002</v>
      </c>
      <c r="R79" s="14">
        <v>42</v>
      </c>
      <c r="S79" s="17">
        <f t="shared" ref="S79:S80" si="73">+M79/J79*100</f>
        <v>90.791457286432163</v>
      </c>
      <c r="T79" s="17">
        <f t="shared" si="13"/>
        <v>90.791457286432163</v>
      </c>
    </row>
    <row r="80" spans="2:20" ht="13.5" customHeight="1" x14ac:dyDescent="0.2">
      <c r="B80" s="42">
        <v>197</v>
      </c>
      <c r="C80" s="12" t="s">
        <v>88</v>
      </c>
      <c r="D80" s="14">
        <v>0</v>
      </c>
      <c r="E80" s="14">
        <v>0</v>
      </c>
      <c r="F80" s="13">
        <f t="shared" si="29"/>
        <v>975625</v>
      </c>
      <c r="G80" s="14">
        <v>667144</v>
      </c>
      <c r="H80" s="14">
        <v>308481</v>
      </c>
      <c r="I80" s="14">
        <v>975625</v>
      </c>
      <c r="J80" s="14">
        <v>975625</v>
      </c>
      <c r="K80" s="14">
        <v>0</v>
      </c>
      <c r="L80" s="14">
        <v>0</v>
      </c>
      <c r="M80" s="14">
        <v>975624.56</v>
      </c>
      <c r="N80" s="14">
        <f t="shared" si="70"/>
        <v>0.43999999994412065</v>
      </c>
      <c r="O80" s="14">
        <f t="shared" si="72"/>
        <v>0.43999999994412065</v>
      </c>
      <c r="P80" s="14">
        <f t="shared" si="71"/>
        <v>0</v>
      </c>
      <c r="Q80" s="13">
        <v>975624.56</v>
      </c>
      <c r="R80" s="14">
        <v>0</v>
      </c>
      <c r="S80" s="17">
        <f t="shared" si="73"/>
        <v>99.99995490070468</v>
      </c>
      <c r="T80" s="17">
        <f t="shared" si="13"/>
        <v>99.99995490070468</v>
      </c>
    </row>
    <row r="81" spans="2:20" ht="13.5" customHeight="1" x14ac:dyDescent="0.2">
      <c r="B81" s="42">
        <v>199</v>
      </c>
      <c r="C81" s="12" t="s">
        <v>97</v>
      </c>
      <c r="D81" s="14">
        <v>0</v>
      </c>
      <c r="E81" s="14">
        <v>0</v>
      </c>
      <c r="F81" s="13">
        <f t="shared" si="29"/>
        <v>16240</v>
      </c>
      <c r="G81" s="14">
        <v>12164</v>
      </c>
      <c r="H81" s="14">
        <v>4076</v>
      </c>
      <c r="I81" s="14">
        <v>16240</v>
      </c>
      <c r="J81" s="14">
        <v>16240</v>
      </c>
      <c r="K81" s="14">
        <v>0</v>
      </c>
      <c r="L81" s="14">
        <v>2053.11</v>
      </c>
      <c r="M81" s="14">
        <v>6152.98</v>
      </c>
      <c r="N81" s="14">
        <f t="shared" si="70"/>
        <v>10087.02</v>
      </c>
      <c r="O81" s="14">
        <f t="shared" ref="O81" si="74">+N81+P81</f>
        <v>10087.02</v>
      </c>
      <c r="P81" s="14">
        <f t="shared" si="71"/>
        <v>0</v>
      </c>
      <c r="Q81" s="13">
        <v>4099.8599999999997</v>
      </c>
      <c r="R81" s="14">
        <v>2053.12</v>
      </c>
      <c r="S81" s="17">
        <f t="shared" si="12"/>
        <v>37.887807881773398</v>
      </c>
      <c r="T81" s="17">
        <f t="shared" si="13"/>
        <v>37.887807881773398</v>
      </c>
    </row>
    <row r="82" spans="2:20" s="37" customFormat="1" ht="13.5" customHeight="1" x14ac:dyDescent="0.2">
      <c r="B82" s="33">
        <v>2</v>
      </c>
      <c r="C82" s="31" t="s">
        <v>104</v>
      </c>
      <c r="D82" s="3">
        <f t="shared" ref="D82:E82" si="75">+D83+D86+D92+D97+D101+D107+D115+D121+D128</f>
        <v>754451</v>
      </c>
      <c r="E82" s="3">
        <f t="shared" si="75"/>
        <v>0</v>
      </c>
      <c r="F82" s="3">
        <f>+F83+F86+F92+F97+F101+F107+F115+F121+F128+F129</f>
        <v>2592852</v>
      </c>
      <c r="G82" s="3">
        <f>+G83+G86+G92+G97+G101+G107+G115+G121+G128+G129</f>
        <v>145949</v>
      </c>
      <c r="H82" s="3">
        <f t="shared" ref="H82:R82" si="76">+H83+H86+H92+H97+H101+H107+H115+H121+H128+H129</f>
        <v>2446903</v>
      </c>
      <c r="I82" s="3">
        <f>+I83+I86+I92+I97+I101+I107+I115+I121+I128+I129</f>
        <v>3347303</v>
      </c>
      <c r="J82" s="3">
        <f>+J83+J86+J92+J97+J101+J107+J115+J121+J128+J129</f>
        <v>3345503</v>
      </c>
      <c r="K82" s="3">
        <f t="shared" si="76"/>
        <v>0</v>
      </c>
      <c r="L82" s="3">
        <f t="shared" si="76"/>
        <v>322287.85000000003</v>
      </c>
      <c r="M82" s="3">
        <f t="shared" si="76"/>
        <v>1128433.02</v>
      </c>
      <c r="N82" s="3">
        <f t="shared" si="76"/>
        <v>2217069.98</v>
      </c>
      <c r="O82" s="3">
        <f t="shared" si="76"/>
        <v>2218869.98</v>
      </c>
      <c r="P82" s="3">
        <f t="shared" si="76"/>
        <v>1800</v>
      </c>
      <c r="Q82" s="3">
        <f t="shared" si="76"/>
        <v>549620.63</v>
      </c>
      <c r="R82" s="3">
        <f t="shared" si="76"/>
        <v>578812.3899999999</v>
      </c>
      <c r="S82" s="4">
        <f>+M82/J82*100</f>
        <v>33.729846304128259</v>
      </c>
      <c r="T82" s="4">
        <f t="shared" si="13"/>
        <v>33.711708202095835</v>
      </c>
    </row>
    <row r="83" spans="2:20" ht="13.5" customHeight="1" x14ac:dyDescent="0.2">
      <c r="B83" s="33">
        <v>200</v>
      </c>
      <c r="C83" s="31" t="s">
        <v>105</v>
      </c>
      <c r="D83" s="3">
        <f>SUM(D84:D85)</f>
        <v>64001</v>
      </c>
      <c r="E83" s="3">
        <f t="shared" ref="E83:R83" si="77">SUM(E84:E85)</f>
        <v>0</v>
      </c>
      <c r="F83" s="3">
        <f t="shared" ref="F83" si="78">SUM(F84:F85)</f>
        <v>679160</v>
      </c>
      <c r="G83" s="3">
        <f t="shared" si="77"/>
        <v>36619</v>
      </c>
      <c r="H83" s="3">
        <f t="shared" si="77"/>
        <v>642541</v>
      </c>
      <c r="I83" s="3">
        <f>SUM(I84:I85)</f>
        <v>743161</v>
      </c>
      <c r="J83" s="3">
        <f t="shared" si="77"/>
        <v>742651</v>
      </c>
      <c r="K83" s="3">
        <f t="shared" si="77"/>
        <v>0</v>
      </c>
      <c r="L83" s="3">
        <f>SUM(L84:L85)</f>
        <v>58033.22</v>
      </c>
      <c r="M83" s="3">
        <f>SUM(M84:M85)</f>
        <v>200058.32</v>
      </c>
      <c r="N83" s="3">
        <f t="shared" si="77"/>
        <v>542592.67999999993</v>
      </c>
      <c r="O83" s="3">
        <f t="shared" si="77"/>
        <v>543102.67999999993</v>
      </c>
      <c r="P83" s="3">
        <f t="shared" si="77"/>
        <v>510</v>
      </c>
      <c r="Q83" s="3">
        <f>SUM(Q84:Q85)</f>
        <v>149911.65</v>
      </c>
      <c r="R83" s="3">
        <f t="shared" si="77"/>
        <v>50146.67</v>
      </c>
      <c r="S83" s="4">
        <f t="shared" si="12"/>
        <v>26.938403099167711</v>
      </c>
      <c r="T83" s="4">
        <f t="shared" si="13"/>
        <v>26.919916411114148</v>
      </c>
    </row>
    <row r="84" spans="2:20" ht="13.5" customHeight="1" x14ac:dyDescent="0.2">
      <c r="B84" s="35">
        <v>201</v>
      </c>
      <c r="C84" s="19" t="s">
        <v>106</v>
      </c>
      <c r="D84" s="85">
        <v>57483</v>
      </c>
      <c r="E84" s="13">
        <v>0</v>
      </c>
      <c r="F84" s="13">
        <f t="shared" ref="F84:F130" si="79">+G84+H84</f>
        <v>570975</v>
      </c>
      <c r="G84" s="85">
        <v>25693</v>
      </c>
      <c r="H84" s="13">
        <v>545282</v>
      </c>
      <c r="I84" s="13">
        <v>628458</v>
      </c>
      <c r="J84" s="85">
        <v>628108</v>
      </c>
      <c r="K84" s="13">
        <v>0</v>
      </c>
      <c r="L84" s="13">
        <v>53380.3</v>
      </c>
      <c r="M84" s="13">
        <v>180012.67</v>
      </c>
      <c r="N84" s="14">
        <f t="shared" ref="N84:N85" si="80">J84-M84</f>
        <v>448095.32999999996</v>
      </c>
      <c r="O84" s="14">
        <f t="shared" ref="O84:O85" si="81">+N84+P84</f>
        <v>448445.32999999996</v>
      </c>
      <c r="P84" s="14">
        <f>+I84-J84</f>
        <v>350</v>
      </c>
      <c r="Q84" s="13">
        <v>134937.99</v>
      </c>
      <c r="R84" s="89">
        <v>45074.68</v>
      </c>
      <c r="S84" s="17">
        <f t="shared" si="12"/>
        <v>28.65950919268661</v>
      </c>
      <c r="T84" s="17">
        <f t="shared" si="13"/>
        <v>28.643548176648242</v>
      </c>
    </row>
    <row r="85" spans="2:20" ht="13.5" customHeight="1" x14ac:dyDescent="0.2">
      <c r="B85" s="35">
        <v>203</v>
      </c>
      <c r="C85" s="19" t="s">
        <v>107</v>
      </c>
      <c r="D85" s="87">
        <v>6518</v>
      </c>
      <c r="E85" s="13">
        <v>0</v>
      </c>
      <c r="F85" s="13">
        <f t="shared" si="79"/>
        <v>108185</v>
      </c>
      <c r="G85" s="87">
        <v>10926</v>
      </c>
      <c r="H85" s="13">
        <v>97259</v>
      </c>
      <c r="I85" s="13">
        <v>114703</v>
      </c>
      <c r="J85" s="85">
        <v>114543</v>
      </c>
      <c r="K85" s="13">
        <v>0</v>
      </c>
      <c r="L85" s="13">
        <v>4652.92</v>
      </c>
      <c r="M85" s="13">
        <v>20045.650000000001</v>
      </c>
      <c r="N85" s="14">
        <f t="shared" si="80"/>
        <v>94497.35</v>
      </c>
      <c r="O85" s="14">
        <f t="shared" si="81"/>
        <v>94657.35</v>
      </c>
      <c r="P85" s="14">
        <f>+I85-J85</f>
        <v>160</v>
      </c>
      <c r="Q85" s="13">
        <v>14973.66</v>
      </c>
      <c r="R85" s="43">
        <v>5071.99</v>
      </c>
      <c r="S85" s="17">
        <f t="shared" si="12"/>
        <v>17.500545646613062</v>
      </c>
      <c r="T85" s="17">
        <f t="shared" si="13"/>
        <v>17.476134015675267</v>
      </c>
    </row>
    <row r="86" spans="2:20" ht="13.5" customHeight="1" x14ac:dyDescent="0.2">
      <c r="B86" s="41">
        <v>210</v>
      </c>
      <c r="C86" s="10" t="s">
        <v>108</v>
      </c>
      <c r="D86" s="3">
        <f>SUM(D87:D91)</f>
        <v>25811</v>
      </c>
      <c r="E86" s="3">
        <f t="shared" ref="E86:P86" si="82">SUM(E87:E91)</f>
        <v>0</v>
      </c>
      <c r="F86" s="3">
        <f>SUM(F87:F91)</f>
        <v>194338</v>
      </c>
      <c r="G86" s="3">
        <f>SUM(G87:G91)</f>
        <v>-1317</v>
      </c>
      <c r="H86" s="3">
        <f>SUM(H87:H91)</f>
        <v>195655</v>
      </c>
      <c r="I86" s="3">
        <f>SUM(I87:I91)</f>
        <v>220149</v>
      </c>
      <c r="J86" s="3">
        <f>SUM(J87:J91)</f>
        <v>220149</v>
      </c>
      <c r="K86" s="3">
        <f t="shared" si="82"/>
        <v>0</v>
      </c>
      <c r="L86" s="3">
        <f>SUM(L87:L91)</f>
        <v>13084.52</v>
      </c>
      <c r="M86" s="22">
        <f>SUM(M87:M91)</f>
        <v>50695.58</v>
      </c>
      <c r="N86" s="3">
        <f>SUM(N87:N91)</f>
        <v>169453.41999999998</v>
      </c>
      <c r="O86" s="3">
        <f t="shared" si="82"/>
        <v>169453.41999999998</v>
      </c>
      <c r="P86" s="3">
        <f t="shared" si="82"/>
        <v>0</v>
      </c>
      <c r="Q86" s="3">
        <f>SUM(Q87:Q91)</f>
        <v>35775.46</v>
      </c>
      <c r="R86" s="3">
        <f>SUM(R87:R91)</f>
        <v>14920.12</v>
      </c>
      <c r="S86" s="4">
        <f t="shared" si="12"/>
        <v>23.027849320233116</v>
      </c>
      <c r="T86" s="4">
        <f t="shared" si="13"/>
        <v>23.027849320233116</v>
      </c>
    </row>
    <row r="87" spans="2:20" ht="13.5" customHeight="1" x14ac:dyDescent="0.2">
      <c r="B87" s="35">
        <v>211</v>
      </c>
      <c r="C87" s="19" t="s">
        <v>109</v>
      </c>
      <c r="D87" s="85">
        <v>2302</v>
      </c>
      <c r="E87" s="13">
        <v>0</v>
      </c>
      <c r="F87" s="13">
        <f t="shared" si="79"/>
        <v>9080</v>
      </c>
      <c r="G87" s="13">
        <v>7454</v>
      </c>
      <c r="H87" s="13">
        <v>1626</v>
      </c>
      <c r="I87" s="85">
        <v>11382</v>
      </c>
      <c r="J87" s="85">
        <v>11382</v>
      </c>
      <c r="K87" s="13">
        <v>0</v>
      </c>
      <c r="L87" s="13">
        <v>75</v>
      </c>
      <c r="M87" s="13">
        <v>789.85</v>
      </c>
      <c r="N87" s="14">
        <f t="shared" ref="N87:N91" si="83">J87-M87</f>
        <v>10592.15</v>
      </c>
      <c r="O87" s="14">
        <f t="shared" ref="O87:O91" si="84">+N87+P87</f>
        <v>10592.15</v>
      </c>
      <c r="P87" s="14">
        <f>+I87-J87</f>
        <v>0</v>
      </c>
      <c r="Q87" s="13">
        <v>610.72</v>
      </c>
      <c r="R87" s="14">
        <v>179.13</v>
      </c>
      <c r="S87" s="17">
        <f t="shared" si="12"/>
        <v>6.9394658232296607</v>
      </c>
      <c r="T87" s="17">
        <f t="shared" si="13"/>
        <v>6.9394658232296607</v>
      </c>
    </row>
    <row r="88" spans="2:20" ht="13.5" customHeight="1" x14ac:dyDescent="0.2">
      <c r="B88" s="35">
        <v>212</v>
      </c>
      <c r="C88" s="19" t="s">
        <v>110</v>
      </c>
      <c r="D88" s="85">
        <v>5271</v>
      </c>
      <c r="E88" s="13">
        <v>0</v>
      </c>
      <c r="F88" s="13">
        <f t="shared" si="79"/>
        <v>41137</v>
      </c>
      <c r="G88" s="13">
        <v>-849</v>
      </c>
      <c r="H88" s="13">
        <v>41986</v>
      </c>
      <c r="I88" s="85">
        <v>46408</v>
      </c>
      <c r="J88" s="85">
        <v>46408</v>
      </c>
      <c r="K88" s="13">
        <v>0</v>
      </c>
      <c r="L88" s="13">
        <v>8217.36</v>
      </c>
      <c r="M88" s="13">
        <v>21387.53</v>
      </c>
      <c r="N88" s="14">
        <f t="shared" si="83"/>
        <v>25020.47</v>
      </c>
      <c r="O88" s="14">
        <f t="shared" si="84"/>
        <v>25020.47</v>
      </c>
      <c r="P88" s="14">
        <f>+I88-J88</f>
        <v>0</v>
      </c>
      <c r="Q88" s="13">
        <v>11578.17</v>
      </c>
      <c r="R88" s="14">
        <v>9809.36</v>
      </c>
      <c r="S88" s="17">
        <f t="shared" si="12"/>
        <v>46.085868815721426</v>
      </c>
      <c r="T88" s="17">
        <f t="shared" si="13"/>
        <v>46.085868815721426</v>
      </c>
    </row>
    <row r="89" spans="2:20" ht="13.5" customHeight="1" x14ac:dyDescent="0.2">
      <c r="B89" s="35">
        <v>213</v>
      </c>
      <c r="C89" s="19" t="s">
        <v>111</v>
      </c>
      <c r="D89" s="85">
        <v>286</v>
      </c>
      <c r="E89" s="13">
        <v>0</v>
      </c>
      <c r="F89" s="13">
        <f t="shared" si="79"/>
        <v>1292</v>
      </c>
      <c r="G89" s="13">
        <v>1292</v>
      </c>
      <c r="H89" s="13">
        <v>0</v>
      </c>
      <c r="I89" s="85">
        <v>1578</v>
      </c>
      <c r="J89" s="85">
        <v>1578</v>
      </c>
      <c r="K89" s="13">
        <v>0</v>
      </c>
      <c r="L89" s="13">
        <v>321</v>
      </c>
      <c r="M89" s="13">
        <v>1143.54</v>
      </c>
      <c r="N89" s="14">
        <f t="shared" si="83"/>
        <v>434.46000000000004</v>
      </c>
      <c r="O89" s="14">
        <f t="shared" si="84"/>
        <v>434.46000000000004</v>
      </c>
      <c r="P89" s="14">
        <f>+I89-J89</f>
        <v>0</v>
      </c>
      <c r="Q89" s="13">
        <v>806.59</v>
      </c>
      <c r="R89" s="14">
        <v>336.95</v>
      </c>
      <c r="S89" s="17">
        <f t="shared" si="12"/>
        <v>72.467680608365015</v>
      </c>
      <c r="T89" s="17">
        <f t="shared" si="13"/>
        <v>72.467680608365015</v>
      </c>
    </row>
    <row r="90" spans="2:20" ht="13.5" customHeight="1" x14ac:dyDescent="0.2">
      <c r="B90" s="35">
        <v>214</v>
      </c>
      <c r="C90" s="19" t="s">
        <v>112</v>
      </c>
      <c r="D90" s="85">
        <v>17902</v>
      </c>
      <c r="E90" s="13">
        <v>0</v>
      </c>
      <c r="F90" s="13">
        <f t="shared" si="79"/>
        <v>142831</v>
      </c>
      <c r="G90" s="13">
        <v>-9212</v>
      </c>
      <c r="H90" s="13">
        <v>152043</v>
      </c>
      <c r="I90" s="85">
        <v>160733</v>
      </c>
      <c r="J90" s="85">
        <v>160733</v>
      </c>
      <c r="K90" s="13">
        <v>0</v>
      </c>
      <c r="L90" s="13">
        <v>4471.16</v>
      </c>
      <c r="M90" s="13">
        <v>27374.66</v>
      </c>
      <c r="N90" s="14">
        <f>J90-M90</f>
        <v>133358.34</v>
      </c>
      <c r="O90" s="14">
        <f t="shared" si="84"/>
        <v>133358.34</v>
      </c>
      <c r="P90" s="14">
        <f>+I90-J90</f>
        <v>0</v>
      </c>
      <c r="Q90" s="13">
        <v>22779.98</v>
      </c>
      <c r="R90" s="14">
        <v>4594.68</v>
      </c>
      <c r="S90" s="17">
        <f t="shared" si="12"/>
        <v>17.031138596305677</v>
      </c>
      <c r="T90" s="17">
        <f t="shared" si="13"/>
        <v>17.031138596305677</v>
      </c>
    </row>
    <row r="91" spans="2:20" ht="13.5" customHeight="1" x14ac:dyDescent="0.2">
      <c r="B91" s="35">
        <v>219</v>
      </c>
      <c r="C91" s="19" t="s">
        <v>113</v>
      </c>
      <c r="D91" s="87">
        <v>50</v>
      </c>
      <c r="E91" s="13">
        <v>0</v>
      </c>
      <c r="F91" s="13">
        <f t="shared" si="79"/>
        <v>-2</v>
      </c>
      <c r="G91" s="13">
        <v>-2</v>
      </c>
      <c r="H91" s="13">
        <v>0</v>
      </c>
      <c r="I91" s="85">
        <v>48</v>
      </c>
      <c r="J91" s="44">
        <v>48</v>
      </c>
      <c r="K91" s="13">
        <v>0</v>
      </c>
      <c r="L91" s="13">
        <v>0</v>
      </c>
      <c r="M91" s="13">
        <v>0</v>
      </c>
      <c r="N91" s="14">
        <f t="shared" si="83"/>
        <v>48</v>
      </c>
      <c r="O91" s="14">
        <f t="shared" si="84"/>
        <v>48</v>
      </c>
      <c r="P91" s="14">
        <f>+I91-J91</f>
        <v>0</v>
      </c>
      <c r="Q91" s="13">
        <v>0</v>
      </c>
      <c r="R91" s="14">
        <v>0</v>
      </c>
      <c r="S91" s="17">
        <f t="shared" si="12"/>
        <v>0</v>
      </c>
      <c r="T91" s="17">
        <f t="shared" si="13"/>
        <v>0</v>
      </c>
    </row>
    <row r="92" spans="2:20" ht="13.5" customHeight="1" x14ac:dyDescent="0.2">
      <c r="B92" s="41">
        <v>220</v>
      </c>
      <c r="C92" s="10" t="s">
        <v>114</v>
      </c>
      <c r="D92" s="3">
        <f t="shared" ref="D92:R92" si="85">SUM(D93:D96)</f>
        <v>215650</v>
      </c>
      <c r="E92" s="3">
        <f t="shared" si="85"/>
        <v>0</v>
      </c>
      <c r="F92" s="3">
        <f t="shared" ref="F92" si="86">SUM(F93:F96)</f>
        <v>559724</v>
      </c>
      <c r="G92" s="3">
        <f t="shared" si="85"/>
        <v>16000</v>
      </c>
      <c r="H92" s="3">
        <f t="shared" si="85"/>
        <v>543724</v>
      </c>
      <c r="I92" s="3">
        <f t="shared" si="85"/>
        <v>775374</v>
      </c>
      <c r="J92" s="3">
        <f t="shared" si="85"/>
        <v>775374</v>
      </c>
      <c r="K92" s="3">
        <f t="shared" si="85"/>
        <v>0</v>
      </c>
      <c r="L92" s="3">
        <f t="shared" si="85"/>
        <v>43148.26</v>
      </c>
      <c r="M92" s="3">
        <f t="shared" ref="M92" si="87">SUM(M93:M96)</f>
        <v>183932.68</v>
      </c>
      <c r="N92" s="3">
        <f t="shared" si="85"/>
        <v>591441.31999999995</v>
      </c>
      <c r="O92" s="3">
        <f t="shared" si="85"/>
        <v>591441.31999999995</v>
      </c>
      <c r="P92" s="3">
        <f t="shared" si="85"/>
        <v>0</v>
      </c>
      <c r="Q92" s="3">
        <f t="shared" si="85"/>
        <v>100051.62999999999</v>
      </c>
      <c r="R92" s="3">
        <f t="shared" si="85"/>
        <v>83881.049999999988</v>
      </c>
      <c r="S92" s="4">
        <f t="shared" ref="S92:S179" si="88">+M92/J92*100</f>
        <v>23.721801350058165</v>
      </c>
      <c r="T92" s="4">
        <f t="shared" ref="T92:T178" si="89">+M92/I92*100</f>
        <v>23.721801350058165</v>
      </c>
    </row>
    <row r="93" spans="2:20" ht="13.5" customHeight="1" x14ac:dyDescent="0.2">
      <c r="B93" s="35">
        <v>221</v>
      </c>
      <c r="C93" s="19" t="s">
        <v>115</v>
      </c>
      <c r="D93" s="85">
        <v>115000</v>
      </c>
      <c r="E93" s="13">
        <v>0</v>
      </c>
      <c r="F93" s="13">
        <f t="shared" si="79"/>
        <v>407818</v>
      </c>
      <c r="G93" s="13">
        <v>30000</v>
      </c>
      <c r="H93" s="13">
        <v>377818</v>
      </c>
      <c r="I93" s="85">
        <v>522818</v>
      </c>
      <c r="J93" s="85">
        <v>522818</v>
      </c>
      <c r="K93" s="13">
        <v>0</v>
      </c>
      <c r="L93" s="13">
        <v>30057.94</v>
      </c>
      <c r="M93" s="14">
        <v>122622.41</v>
      </c>
      <c r="N93" s="14">
        <f t="shared" ref="N93:N96" si="90">J93-M93</f>
        <v>400195.58999999997</v>
      </c>
      <c r="O93" s="14">
        <f>+N93+P93</f>
        <v>400195.58999999997</v>
      </c>
      <c r="P93" s="14">
        <f>+I93-J93</f>
        <v>0</v>
      </c>
      <c r="Q93" s="13">
        <v>64956.59</v>
      </c>
      <c r="R93" s="14">
        <v>57665.82</v>
      </c>
      <c r="S93" s="17">
        <f t="shared" si="88"/>
        <v>23.454129352853194</v>
      </c>
      <c r="T93" s="17">
        <f t="shared" si="89"/>
        <v>23.454129352853194</v>
      </c>
    </row>
    <row r="94" spans="2:20" ht="13.5" customHeight="1" x14ac:dyDescent="0.2">
      <c r="B94" s="35">
        <v>222</v>
      </c>
      <c r="C94" s="19" t="s">
        <v>116</v>
      </c>
      <c r="D94" s="85">
        <v>50</v>
      </c>
      <c r="E94" s="13">
        <v>0</v>
      </c>
      <c r="F94" s="13">
        <f t="shared" si="79"/>
        <v>0</v>
      </c>
      <c r="G94" s="13">
        <v>0</v>
      </c>
      <c r="H94" s="13">
        <v>0</v>
      </c>
      <c r="I94" s="85">
        <v>50</v>
      </c>
      <c r="J94" s="85">
        <v>50</v>
      </c>
      <c r="K94" s="13">
        <v>0</v>
      </c>
      <c r="L94" s="14">
        <v>0</v>
      </c>
      <c r="M94" s="14">
        <v>0</v>
      </c>
      <c r="N94" s="14">
        <f t="shared" si="90"/>
        <v>50</v>
      </c>
      <c r="O94" s="14">
        <f t="shared" ref="O94:O96" si="91">+N94+P94</f>
        <v>50</v>
      </c>
      <c r="P94" s="14">
        <f>+I94-J94</f>
        <v>0</v>
      </c>
      <c r="Q94" s="13">
        <v>0</v>
      </c>
      <c r="R94" s="14">
        <v>0</v>
      </c>
      <c r="S94" s="17">
        <f t="shared" si="88"/>
        <v>0</v>
      </c>
      <c r="T94" s="17">
        <f t="shared" si="89"/>
        <v>0</v>
      </c>
    </row>
    <row r="95" spans="2:20" ht="13.5" customHeight="1" x14ac:dyDescent="0.2">
      <c r="B95" s="35">
        <v>223</v>
      </c>
      <c r="C95" s="19" t="s">
        <v>117</v>
      </c>
      <c r="D95" s="85">
        <v>78500</v>
      </c>
      <c r="E95" s="13">
        <v>0</v>
      </c>
      <c r="F95" s="13">
        <f t="shared" si="79"/>
        <v>165768</v>
      </c>
      <c r="G95" s="13">
        <v>0</v>
      </c>
      <c r="H95" s="13">
        <v>165768</v>
      </c>
      <c r="I95" s="85">
        <v>244268</v>
      </c>
      <c r="J95" s="85">
        <v>244268</v>
      </c>
      <c r="K95" s="13">
        <v>0</v>
      </c>
      <c r="L95" s="13">
        <v>12820.88</v>
      </c>
      <c r="M95" s="14">
        <v>57783.09</v>
      </c>
      <c r="N95" s="14">
        <f t="shared" si="90"/>
        <v>186484.91</v>
      </c>
      <c r="O95" s="14">
        <f t="shared" si="91"/>
        <v>186484.91</v>
      </c>
      <c r="P95" s="14">
        <f>+I95-J95</f>
        <v>0</v>
      </c>
      <c r="Q95" s="13">
        <v>32175.98</v>
      </c>
      <c r="R95" s="14">
        <v>25607.11</v>
      </c>
      <c r="S95" s="17">
        <f t="shared" si="88"/>
        <v>23.655611868930844</v>
      </c>
      <c r="T95" s="17">
        <f t="shared" si="89"/>
        <v>23.655611868930844</v>
      </c>
    </row>
    <row r="96" spans="2:20" ht="13.5" customHeight="1" x14ac:dyDescent="0.2">
      <c r="B96" s="35">
        <v>224</v>
      </c>
      <c r="C96" s="19" t="s">
        <v>118</v>
      </c>
      <c r="D96" s="87">
        <v>22100</v>
      </c>
      <c r="E96" s="13">
        <v>0</v>
      </c>
      <c r="F96" s="13">
        <f t="shared" si="79"/>
        <v>-13862</v>
      </c>
      <c r="G96" s="13">
        <v>-14000</v>
      </c>
      <c r="H96" s="13">
        <v>138</v>
      </c>
      <c r="I96" s="85">
        <v>8238</v>
      </c>
      <c r="J96" s="85">
        <v>8238</v>
      </c>
      <c r="K96" s="13">
        <v>0</v>
      </c>
      <c r="L96" s="13">
        <v>269.44</v>
      </c>
      <c r="M96" s="14">
        <v>3527.18</v>
      </c>
      <c r="N96" s="14">
        <f t="shared" si="90"/>
        <v>4710.82</v>
      </c>
      <c r="O96" s="14">
        <f t="shared" si="91"/>
        <v>4710.82</v>
      </c>
      <c r="P96" s="14">
        <f>+I96-J96</f>
        <v>0</v>
      </c>
      <c r="Q96" s="13">
        <v>2919.06</v>
      </c>
      <c r="R96" s="14">
        <v>608.12</v>
      </c>
      <c r="S96" s="17">
        <f t="shared" si="88"/>
        <v>42.815974751153192</v>
      </c>
      <c r="T96" s="17">
        <f t="shared" si="89"/>
        <v>42.815974751153192</v>
      </c>
    </row>
    <row r="97" spans="2:20" ht="13.5" customHeight="1" x14ac:dyDescent="0.2">
      <c r="B97" s="33">
        <v>230</v>
      </c>
      <c r="C97" s="31" t="s">
        <v>119</v>
      </c>
      <c r="D97" s="3">
        <f>SUM(D98:D100)</f>
        <v>111712</v>
      </c>
      <c r="E97" s="3">
        <f t="shared" ref="E97:P97" si="92">SUM(E98:E100)</f>
        <v>0</v>
      </c>
      <c r="F97" s="3">
        <f>SUM(F98:F100)</f>
        <v>266088</v>
      </c>
      <c r="G97" s="3">
        <f t="shared" si="92"/>
        <v>78394</v>
      </c>
      <c r="H97" s="3">
        <f>SUM(H98:H100)</f>
        <v>187694</v>
      </c>
      <c r="I97" s="3">
        <f>SUM(I98:I100)</f>
        <v>377800</v>
      </c>
      <c r="J97" s="3">
        <f t="shared" si="92"/>
        <v>376820</v>
      </c>
      <c r="K97" s="3">
        <f t="shared" si="92"/>
        <v>0</v>
      </c>
      <c r="L97" s="3">
        <f>SUM(L98:L100)</f>
        <v>123804.95</v>
      </c>
      <c r="M97" s="3">
        <f>SUM(M98:M100)</f>
        <v>188447.11000000002</v>
      </c>
      <c r="N97" s="3">
        <f>SUM(N98:N100)</f>
        <v>188372.89</v>
      </c>
      <c r="O97" s="3">
        <f t="shared" si="92"/>
        <v>189352.89</v>
      </c>
      <c r="P97" s="3">
        <f t="shared" si="92"/>
        <v>980</v>
      </c>
      <c r="Q97" s="3">
        <f>SUM(Q98:Q100)</f>
        <v>24020.66</v>
      </c>
      <c r="R97" s="3">
        <f>SUM(R98:R100)</f>
        <v>164426.44999999998</v>
      </c>
      <c r="S97" s="4">
        <f t="shared" si="88"/>
        <v>50.009848203386234</v>
      </c>
      <c r="T97" s="4">
        <f t="shared" si="89"/>
        <v>49.880124404446804</v>
      </c>
    </row>
    <row r="98" spans="2:20" ht="13.5" customHeight="1" x14ac:dyDescent="0.2">
      <c r="B98" s="35">
        <v>231</v>
      </c>
      <c r="C98" s="19" t="s">
        <v>120</v>
      </c>
      <c r="D98" s="85">
        <v>10608</v>
      </c>
      <c r="E98" s="45">
        <v>0</v>
      </c>
      <c r="F98" s="13">
        <f t="shared" si="79"/>
        <v>23790</v>
      </c>
      <c r="G98" s="13">
        <v>2750</v>
      </c>
      <c r="H98" s="13">
        <v>21040</v>
      </c>
      <c r="I98" s="85">
        <v>34398</v>
      </c>
      <c r="J98" s="85">
        <v>34218</v>
      </c>
      <c r="K98" s="13">
        <v>0</v>
      </c>
      <c r="L98" s="13">
        <v>2287.4699999999998</v>
      </c>
      <c r="M98" s="14">
        <v>9401.89</v>
      </c>
      <c r="N98" s="14">
        <f t="shared" ref="N98:N100" si="93">J98-M98</f>
        <v>24816.11</v>
      </c>
      <c r="O98" s="14">
        <f t="shared" ref="O98:O100" si="94">+N98+P98</f>
        <v>24996.11</v>
      </c>
      <c r="P98" s="14">
        <f>+I98-J98</f>
        <v>180</v>
      </c>
      <c r="Q98" s="13">
        <v>6896.48</v>
      </c>
      <c r="R98" s="16">
        <v>2505.41</v>
      </c>
      <c r="S98" s="17">
        <f t="shared" si="88"/>
        <v>27.476445145829683</v>
      </c>
      <c r="T98" s="17">
        <f t="shared" si="89"/>
        <v>27.332664689807544</v>
      </c>
    </row>
    <row r="99" spans="2:20" ht="13.5" customHeight="1" x14ac:dyDescent="0.2">
      <c r="B99" s="35">
        <v>232</v>
      </c>
      <c r="C99" s="19" t="s">
        <v>121</v>
      </c>
      <c r="D99" s="85">
        <v>75400</v>
      </c>
      <c r="E99" s="45">
        <v>0</v>
      </c>
      <c r="F99" s="13">
        <f t="shared" si="79"/>
        <v>186915</v>
      </c>
      <c r="G99" s="13">
        <v>84901</v>
      </c>
      <c r="H99" s="13">
        <v>102014</v>
      </c>
      <c r="I99" s="85">
        <v>262315</v>
      </c>
      <c r="J99" s="85">
        <v>262315</v>
      </c>
      <c r="K99" s="13">
        <v>0</v>
      </c>
      <c r="L99" s="13">
        <v>110953.64</v>
      </c>
      <c r="M99" s="14">
        <v>163471.38</v>
      </c>
      <c r="N99" s="14">
        <f t="shared" si="93"/>
        <v>98843.62</v>
      </c>
      <c r="O99" s="14">
        <f t="shared" si="94"/>
        <v>98843.62</v>
      </c>
      <c r="P99" s="14">
        <f>+I99-J99</f>
        <v>0</v>
      </c>
      <c r="Q99" s="13">
        <v>12120.11</v>
      </c>
      <c r="R99" s="14">
        <v>151351.26999999999</v>
      </c>
      <c r="S99" s="17">
        <f t="shared" si="88"/>
        <v>62.318731296342186</v>
      </c>
      <c r="T99" s="17">
        <f t="shared" si="89"/>
        <v>62.318731296342186</v>
      </c>
    </row>
    <row r="100" spans="2:20" ht="13.5" customHeight="1" x14ac:dyDescent="0.2">
      <c r="B100" s="35">
        <v>239</v>
      </c>
      <c r="C100" s="19" t="s">
        <v>122</v>
      </c>
      <c r="D100" s="87">
        <v>25704</v>
      </c>
      <c r="E100" s="45">
        <v>0</v>
      </c>
      <c r="F100" s="13">
        <f t="shared" si="79"/>
        <v>55383</v>
      </c>
      <c r="G100" s="13">
        <v>-9257</v>
      </c>
      <c r="H100" s="13">
        <v>64640</v>
      </c>
      <c r="I100" s="85">
        <v>81087</v>
      </c>
      <c r="J100" s="85">
        <v>80287</v>
      </c>
      <c r="K100" s="13">
        <v>0</v>
      </c>
      <c r="L100" s="13">
        <v>10563.84</v>
      </c>
      <c r="M100" s="14">
        <v>15573.84</v>
      </c>
      <c r="N100" s="14">
        <f t="shared" si="93"/>
        <v>64713.16</v>
      </c>
      <c r="O100" s="14">
        <f t="shared" si="94"/>
        <v>65513.16</v>
      </c>
      <c r="P100" s="14">
        <f>+I100-J100</f>
        <v>800</v>
      </c>
      <c r="Q100" s="13">
        <v>5004.07</v>
      </c>
      <c r="R100" s="14">
        <v>10569.77</v>
      </c>
      <c r="S100" s="17">
        <f t="shared" si="88"/>
        <v>19.397710712817766</v>
      </c>
      <c r="T100" s="17">
        <f t="shared" si="89"/>
        <v>19.206333937622556</v>
      </c>
    </row>
    <row r="101" spans="2:20" ht="13.5" customHeight="1" x14ac:dyDescent="0.2">
      <c r="B101" s="33">
        <v>240</v>
      </c>
      <c r="C101" s="31" t="s">
        <v>123</v>
      </c>
      <c r="D101" s="3">
        <f t="shared" ref="D101:R101" si="95">SUM(D102:D106)</f>
        <v>35124</v>
      </c>
      <c r="E101" s="3">
        <f t="shared" si="95"/>
        <v>0</v>
      </c>
      <c r="F101" s="3">
        <f t="shared" ref="F101" si="96">SUM(F102:F106)</f>
        <v>96463</v>
      </c>
      <c r="G101" s="3">
        <f t="shared" si="95"/>
        <v>12698</v>
      </c>
      <c r="H101" s="3">
        <f t="shared" si="95"/>
        <v>83765</v>
      </c>
      <c r="I101" s="3">
        <f t="shared" si="95"/>
        <v>131587</v>
      </c>
      <c r="J101" s="3">
        <f t="shared" si="95"/>
        <v>131587</v>
      </c>
      <c r="K101" s="3">
        <f t="shared" si="95"/>
        <v>0</v>
      </c>
      <c r="L101" s="3">
        <f>SUM(L102:L106)</f>
        <v>3504.51</v>
      </c>
      <c r="M101" s="3">
        <f>SUM(M102:M106)</f>
        <v>54185.64</v>
      </c>
      <c r="N101" s="3">
        <f>SUM(N102:N106)</f>
        <v>77401.36</v>
      </c>
      <c r="O101" s="3">
        <f t="shared" si="95"/>
        <v>77401.36</v>
      </c>
      <c r="P101" s="3">
        <f t="shared" si="95"/>
        <v>0</v>
      </c>
      <c r="Q101" s="3">
        <f t="shared" si="95"/>
        <v>33548.97</v>
      </c>
      <c r="R101" s="3">
        <f t="shared" si="95"/>
        <v>20636.669999999998</v>
      </c>
      <c r="S101" s="4">
        <f t="shared" si="88"/>
        <v>41.178566271744174</v>
      </c>
      <c r="T101" s="4">
        <f t="shared" si="89"/>
        <v>41.178566271744174</v>
      </c>
    </row>
    <row r="102" spans="2:20" ht="13.5" customHeight="1" x14ac:dyDescent="0.2">
      <c r="B102" s="42">
        <v>241</v>
      </c>
      <c r="C102" s="12" t="s">
        <v>124</v>
      </c>
      <c r="D102" s="85">
        <v>50</v>
      </c>
      <c r="E102" s="14">
        <v>0</v>
      </c>
      <c r="F102" s="13">
        <f t="shared" si="79"/>
        <v>950</v>
      </c>
      <c r="G102" s="14">
        <v>-50</v>
      </c>
      <c r="H102" s="14">
        <v>1000</v>
      </c>
      <c r="I102" s="85">
        <v>1000</v>
      </c>
      <c r="J102" s="85">
        <v>1000</v>
      </c>
      <c r="K102" s="14">
        <v>0</v>
      </c>
      <c r="L102" s="14">
        <v>0</v>
      </c>
      <c r="M102" s="14">
        <v>15</v>
      </c>
      <c r="N102" s="14">
        <f t="shared" ref="N102:N106" si="97">J102-M102</f>
        <v>985</v>
      </c>
      <c r="O102" s="14">
        <f t="shared" ref="O102:O106" si="98">+N102+P102</f>
        <v>985</v>
      </c>
      <c r="P102" s="14">
        <f>+I102-J102</f>
        <v>0</v>
      </c>
      <c r="Q102" s="13">
        <v>15</v>
      </c>
      <c r="R102" s="14">
        <v>0</v>
      </c>
      <c r="S102" s="17">
        <f t="shared" ref="S102" si="99">+M102/J102*100</f>
        <v>1.5</v>
      </c>
      <c r="T102" s="17">
        <f t="shared" ref="T102" si="100">+M102/I102*100</f>
        <v>1.5</v>
      </c>
    </row>
    <row r="103" spans="2:20" ht="12.75" customHeight="1" x14ac:dyDescent="0.2">
      <c r="B103" s="42">
        <v>242</v>
      </c>
      <c r="C103" s="12" t="s">
        <v>125</v>
      </c>
      <c r="D103" s="85">
        <v>75</v>
      </c>
      <c r="E103" s="45">
        <v>0</v>
      </c>
      <c r="F103" s="13">
        <f t="shared" si="79"/>
        <v>2741</v>
      </c>
      <c r="G103" s="14">
        <v>316</v>
      </c>
      <c r="H103" s="14">
        <v>2425</v>
      </c>
      <c r="I103" s="85">
        <v>2816</v>
      </c>
      <c r="J103" s="85">
        <v>2816</v>
      </c>
      <c r="K103" s="14">
        <v>0</v>
      </c>
      <c r="L103" s="14">
        <v>128.4</v>
      </c>
      <c r="M103" s="14">
        <v>303.07</v>
      </c>
      <c r="N103" s="14">
        <f t="shared" si="97"/>
        <v>2512.9299999999998</v>
      </c>
      <c r="O103" s="14">
        <f t="shared" si="98"/>
        <v>2512.9299999999998</v>
      </c>
      <c r="P103" s="14">
        <f>+I103-J103</f>
        <v>0</v>
      </c>
      <c r="Q103" s="13">
        <v>303.07</v>
      </c>
      <c r="R103" s="14">
        <v>0</v>
      </c>
      <c r="S103" s="17">
        <f t="shared" ref="S103:S104" si="101">+M103/J103*100</f>
        <v>10.762428977272727</v>
      </c>
      <c r="T103" s="17">
        <f t="shared" ref="T103:T104" si="102">+M103/I103*100</f>
        <v>10.762428977272727</v>
      </c>
    </row>
    <row r="104" spans="2:20" ht="13.5" customHeight="1" x14ac:dyDescent="0.2">
      <c r="B104" s="35">
        <v>243</v>
      </c>
      <c r="C104" s="19" t="s">
        <v>126</v>
      </c>
      <c r="D104" s="85">
        <v>2000</v>
      </c>
      <c r="E104" s="45">
        <v>0</v>
      </c>
      <c r="F104" s="13">
        <f t="shared" si="79"/>
        <v>38860</v>
      </c>
      <c r="G104" s="14">
        <v>17260</v>
      </c>
      <c r="H104" s="13">
        <v>21600</v>
      </c>
      <c r="I104" s="85">
        <v>40860</v>
      </c>
      <c r="J104" s="85">
        <v>40860</v>
      </c>
      <c r="K104" s="14">
        <v>0</v>
      </c>
      <c r="L104" s="14">
        <v>2342.71</v>
      </c>
      <c r="M104" s="14">
        <v>8461.67</v>
      </c>
      <c r="N104" s="14">
        <f t="shared" si="97"/>
        <v>32398.33</v>
      </c>
      <c r="O104" s="14">
        <f t="shared" si="98"/>
        <v>32398.33</v>
      </c>
      <c r="P104" s="14">
        <f>+I104-J104</f>
        <v>0</v>
      </c>
      <c r="Q104" s="13">
        <v>5208.09</v>
      </c>
      <c r="R104" s="14">
        <v>3253.58</v>
      </c>
      <c r="S104" s="17">
        <f t="shared" si="101"/>
        <v>20.708932941752327</v>
      </c>
      <c r="T104" s="17">
        <f t="shared" si="102"/>
        <v>20.708932941752327</v>
      </c>
    </row>
    <row r="105" spans="2:20" ht="13.5" customHeight="1" x14ac:dyDescent="0.2">
      <c r="B105" s="35">
        <v>244</v>
      </c>
      <c r="C105" s="19" t="s">
        <v>127</v>
      </c>
      <c r="D105" s="85">
        <v>3500</v>
      </c>
      <c r="E105" s="45">
        <v>0</v>
      </c>
      <c r="F105" s="13">
        <f t="shared" si="79"/>
        <v>3500</v>
      </c>
      <c r="G105" s="14">
        <v>0</v>
      </c>
      <c r="H105" s="13">
        <v>3500</v>
      </c>
      <c r="I105" s="85">
        <v>7000</v>
      </c>
      <c r="J105" s="85">
        <v>7000</v>
      </c>
      <c r="K105" s="14">
        <v>0</v>
      </c>
      <c r="L105" s="14">
        <v>0</v>
      </c>
      <c r="M105" s="14">
        <v>0</v>
      </c>
      <c r="N105" s="14">
        <f t="shared" si="97"/>
        <v>7000</v>
      </c>
      <c r="O105" s="14">
        <f t="shared" si="98"/>
        <v>7000</v>
      </c>
      <c r="P105" s="14">
        <f>+I105-J105</f>
        <v>0</v>
      </c>
      <c r="Q105" s="13">
        <v>0</v>
      </c>
      <c r="R105" s="14">
        <v>0</v>
      </c>
      <c r="S105" s="17">
        <f t="shared" ref="S105" si="103">+M105/J105*100</f>
        <v>0</v>
      </c>
      <c r="T105" s="17">
        <f t="shared" ref="T105" si="104">+M105/I105*100</f>
        <v>0</v>
      </c>
    </row>
    <row r="106" spans="2:20" ht="13.5" customHeight="1" x14ac:dyDescent="0.2">
      <c r="B106" s="35">
        <v>249</v>
      </c>
      <c r="C106" s="19" t="s">
        <v>128</v>
      </c>
      <c r="D106" s="87">
        <v>29499</v>
      </c>
      <c r="E106" s="45">
        <v>0</v>
      </c>
      <c r="F106" s="13">
        <f t="shared" si="79"/>
        <v>50412</v>
      </c>
      <c r="G106" s="14">
        <v>-4828</v>
      </c>
      <c r="H106" s="13">
        <v>55240</v>
      </c>
      <c r="I106" s="85">
        <v>79911</v>
      </c>
      <c r="J106" s="85">
        <v>79911</v>
      </c>
      <c r="K106" s="14">
        <v>0</v>
      </c>
      <c r="L106" s="14">
        <v>1033.4000000000001</v>
      </c>
      <c r="M106" s="14">
        <v>45405.9</v>
      </c>
      <c r="N106" s="14">
        <f t="shared" si="97"/>
        <v>34505.1</v>
      </c>
      <c r="O106" s="14">
        <f t="shared" si="98"/>
        <v>34505.1</v>
      </c>
      <c r="P106" s="14">
        <f>+I106-J106</f>
        <v>0</v>
      </c>
      <c r="Q106" s="13">
        <v>28022.81</v>
      </c>
      <c r="R106" s="16">
        <v>17383.09</v>
      </c>
      <c r="S106" s="17">
        <f t="shared" si="88"/>
        <v>56.820587904043251</v>
      </c>
      <c r="T106" s="17">
        <f t="shared" si="89"/>
        <v>56.820587904043251</v>
      </c>
    </row>
    <row r="107" spans="2:20" ht="13.5" customHeight="1" x14ac:dyDescent="0.2">
      <c r="B107" s="41">
        <v>250</v>
      </c>
      <c r="C107" s="10" t="s">
        <v>129</v>
      </c>
      <c r="D107" s="47">
        <f>SUM(D108:D114)</f>
        <v>65559</v>
      </c>
      <c r="E107" s="47">
        <f t="shared" ref="E107:R107" si="105">SUM(E108:E114)</f>
        <v>0</v>
      </c>
      <c r="F107" s="47">
        <f t="shared" ref="F107" si="106">SUM(F108:F114)</f>
        <v>80297</v>
      </c>
      <c r="G107" s="3">
        <f t="shared" si="105"/>
        <v>1557</v>
      </c>
      <c r="H107" s="47">
        <f t="shared" si="105"/>
        <v>78740</v>
      </c>
      <c r="I107" s="47">
        <f t="shared" si="105"/>
        <v>145856</v>
      </c>
      <c r="J107" s="47">
        <f t="shared" si="105"/>
        <v>145856</v>
      </c>
      <c r="K107" s="47">
        <f>SUM(K108:K114)</f>
        <v>0</v>
      </c>
      <c r="L107" s="47">
        <f>SUM(L108:L114)</f>
        <v>27358.269999999997</v>
      </c>
      <c r="M107" s="47">
        <f>SUM(M108:M114)</f>
        <v>88437.06</v>
      </c>
      <c r="N107" s="47">
        <f>SUM(N108:N114)</f>
        <v>57418.94</v>
      </c>
      <c r="O107" s="47">
        <f t="shared" si="105"/>
        <v>57418.94</v>
      </c>
      <c r="P107" s="47">
        <f t="shared" si="105"/>
        <v>0</v>
      </c>
      <c r="Q107" s="47">
        <f t="shared" si="105"/>
        <v>58750.570000000007</v>
      </c>
      <c r="R107" s="47">
        <f t="shared" si="105"/>
        <v>29686.489999999998</v>
      </c>
      <c r="S107" s="4">
        <f t="shared" si="88"/>
        <v>60.63313130759105</v>
      </c>
      <c r="T107" s="4">
        <f t="shared" si="89"/>
        <v>60.63313130759105</v>
      </c>
    </row>
    <row r="108" spans="2:20" ht="13.5" customHeight="1" x14ac:dyDescent="0.2">
      <c r="B108" s="35">
        <v>252</v>
      </c>
      <c r="C108" s="19" t="s">
        <v>130</v>
      </c>
      <c r="D108" s="85">
        <v>200</v>
      </c>
      <c r="E108" s="13">
        <v>0</v>
      </c>
      <c r="F108" s="13">
        <f t="shared" si="79"/>
        <v>800</v>
      </c>
      <c r="G108" s="13">
        <v>0</v>
      </c>
      <c r="H108" s="13">
        <v>800</v>
      </c>
      <c r="I108" s="85">
        <v>1000</v>
      </c>
      <c r="J108" s="85">
        <v>1000</v>
      </c>
      <c r="K108" s="13">
        <v>0</v>
      </c>
      <c r="L108" s="14">
        <v>0</v>
      </c>
      <c r="M108" s="14">
        <v>495.52</v>
      </c>
      <c r="N108" s="14">
        <f t="shared" ref="N108:N114" si="107">J108-M108</f>
        <v>504.48</v>
      </c>
      <c r="O108" s="14">
        <f t="shared" ref="O108:O114" si="108">+N108+P108</f>
        <v>504.48</v>
      </c>
      <c r="P108" s="14">
        <f t="shared" ref="P108:P114" si="109">+I108-J108</f>
        <v>0</v>
      </c>
      <c r="Q108" s="13">
        <v>272.11</v>
      </c>
      <c r="R108" s="14">
        <v>223.41</v>
      </c>
      <c r="S108" s="17">
        <f t="shared" si="88"/>
        <v>49.551999999999992</v>
      </c>
      <c r="T108" s="17">
        <f t="shared" si="89"/>
        <v>49.551999999999992</v>
      </c>
    </row>
    <row r="109" spans="2:20" ht="13.5" customHeight="1" x14ac:dyDescent="0.2">
      <c r="B109" s="35">
        <v>253</v>
      </c>
      <c r="C109" s="19" t="s">
        <v>131</v>
      </c>
      <c r="D109" s="85">
        <v>2000</v>
      </c>
      <c r="E109" s="45">
        <v>0</v>
      </c>
      <c r="F109" s="13">
        <f t="shared" si="79"/>
        <v>6000</v>
      </c>
      <c r="G109" s="13">
        <v>0</v>
      </c>
      <c r="H109" s="13">
        <v>6000</v>
      </c>
      <c r="I109" s="85">
        <v>8000</v>
      </c>
      <c r="J109" s="85">
        <v>8000</v>
      </c>
      <c r="K109" s="13">
        <v>0</v>
      </c>
      <c r="L109" s="14">
        <v>80.64</v>
      </c>
      <c r="M109" s="14">
        <v>2994.82</v>
      </c>
      <c r="N109" s="14">
        <f t="shared" si="107"/>
        <v>5005.18</v>
      </c>
      <c r="O109" s="14">
        <f t="shared" si="108"/>
        <v>5005.18</v>
      </c>
      <c r="P109" s="14">
        <f t="shared" si="109"/>
        <v>0</v>
      </c>
      <c r="Q109" s="13">
        <v>2994.82</v>
      </c>
      <c r="R109" s="14">
        <v>0</v>
      </c>
      <c r="S109" s="17">
        <f t="shared" si="88"/>
        <v>37.435250000000003</v>
      </c>
      <c r="T109" s="17">
        <f t="shared" si="89"/>
        <v>37.435250000000003</v>
      </c>
    </row>
    <row r="110" spans="2:20" ht="13.5" customHeight="1" x14ac:dyDescent="0.2">
      <c r="B110" s="35">
        <v>254</v>
      </c>
      <c r="C110" s="19" t="s">
        <v>132</v>
      </c>
      <c r="D110" s="85">
        <v>8000</v>
      </c>
      <c r="E110" s="45">
        <v>0</v>
      </c>
      <c r="F110" s="13">
        <f t="shared" si="79"/>
        <v>14580</v>
      </c>
      <c r="G110" s="13">
        <v>-1000</v>
      </c>
      <c r="H110" s="13">
        <v>15580</v>
      </c>
      <c r="I110" s="85">
        <v>22580</v>
      </c>
      <c r="J110" s="85">
        <v>22580</v>
      </c>
      <c r="K110" s="13">
        <v>0</v>
      </c>
      <c r="L110" s="14">
        <v>238.7</v>
      </c>
      <c r="M110" s="14">
        <v>6725.07</v>
      </c>
      <c r="N110" s="14">
        <f t="shared" si="107"/>
        <v>15854.93</v>
      </c>
      <c r="O110" s="14">
        <f t="shared" si="108"/>
        <v>15854.93</v>
      </c>
      <c r="P110" s="14">
        <f t="shared" si="109"/>
        <v>0</v>
      </c>
      <c r="Q110" s="13">
        <v>6592.66</v>
      </c>
      <c r="R110" s="14">
        <v>132.41</v>
      </c>
      <c r="S110" s="17">
        <f t="shared" si="88"/>
        <v>29.783303808680245</v>
      </c>
      <c r="T110" s="17">
        <f t="shared" si="89"/>
        <v>29.783303808680245</v>
      </c>
    </row>
    <row r="111" spans="2:20" ht="13.5" customHeight="1" x14ac:dyDescent="0.2">
      <c r="B111" s="35">
        <v>255</v>
      </c>
      <c r="C111" s="19" t="s">
        <v>133</v>
      </c>
      <c r="D111" s="85">
        <v>37098</v>
      </c>
      <c r="E111" s="45">
        <v>0</v>
      </c>
      <c r="F111" s="13">
        <f t="shared" si="79"/>
        <v>22513</v>
      </c>
      <c r="G111" s="13">
        <v>-367</v>
      </c>
      <c r="H111" s="13">
        <v>22880</v>
      </c>
      <c r="I111" s="85">
        <v>59611</v>
      </c>
      <c r="J111" s="85">
        <v>59611</v>
      </c>
      <c r="K111" s="13">
        <v>0</v>
      </c>
      <c r="L111" s="14">
        <v>23210.59</v>
      </c>
      <c r="M111" s="14">
        <v>49488.7</v>
      </c>
      <c r="N111" s="14">
        <f t="shared" si="107"/>
        <v>10122.300000000003</v>
      </c>
      <c r="O111" s="14">
        <f t="shared" si="108"/>
        <v>10122.300000000003</v>
      </c>
      <c r="P111" s="14">
        <f t="shared" si="109"/>
        <v>0</v>
      </c>
      <c r="Q111" s="13">
        <v>23067.06</v>
      </c>
      <c r="R111" s="14">
        <v>26421.64</v>
      </c>
      <c r="S111" s="17">
        <f t="shared" si="88"/>
        <v>83.019409169448593</v>
      </c>
      <c r="T111" s="17">
        <f t="shared" si="89"/>
        <v>83.019409169448593</v>
      </c>
    </row>
    <row r="112" spans="2:20" ht="13.5" customHeight="1" x14ac:dyDescent="0.2">
      <c r="B112" s="35">
        <v>256</v>
      </c>
      <c r="C112" s="19" t="s">
        <v>134</v>
      </c>
      <c r="D112" s="85">
        <v>9011</v>
      </c>
      <c r="E112" s="45">
        <v>0</v>
      </c>
      <c r="F112" s="13">
        <f t="shared" si="79"/>
        <v>11493</v>
      </c>
      <c r="G112" s="13">
        <v>-1187</v>
      </c>
      <c r="H112" s="13">
        <v>12680</v>
      </c>
      <c r="I112" s="85">
        <v>20504</v>
      </c>
      <c r="J112" s="85">
        <v>20504</v>
      </c>
      <c r="K112" s="13">
        <v>0</v>
      </c>
      <c r="L112" s="14">
        <v>1518.67</v>
      </c>
      <c r="M112" s="14">
        <v>8906.24</v>
      </c>
      <c r="N112" s="14">
        <f t="shared" si="107"/>
        <v>11597.76</v>
      </c>
      <c r="O112" s="14">
        <f t="shared" si="108"/>
        <v>11597.76</v>
      </c>
      <c r="P112" s="14">
        <f t="shared" si="109"/>
        <v>0</v>
      </c>
      <c r="Q112" s="13">
        <v>7665.51</v>
      </c>
      <c r="R112" s="16">
        <v>1240.73</v>
      </c>
      <c r="S112" s="17">
        <f t="shared" si="88"/>
        <v>43.436597737026922</v>
      </c>
      <c r="T112" s="17">
        <f t="shared" si="89"/>
        <v>43.436597737026922</v>
      </c>
    </row>
    <row r="113" spans="2:20" ht="13.5" customHeight="1" x14ac:dyDescent="0.2">
      <c r="B113" s="35">
        <v>257</v>
      </c>
      <c r="C113" s="19" t="s">
        <v>135</v>
      </c>
      <c r="D113" s="85">
        <v>500</v>
      </c>
      <c r="E113" s="45">
        <v>0</v>
      </c>
      <c r="F113" s="13">
        <f t="shared" si="79"/>
        <v>1500</v>
      </c>
      <c r="G113" s="13">
        <v>0</v>
      </c>
      <c r="H113" s="13">
        <v>1500</v>
      </c>
      <c r="I113" s="85">
        <v>2000</v>
      </c>
      <c r="J113" s="85">
        <v>2000</v>
      </c>
      <c r="K113" s="13">
        <v>0</v>
      </c>
      <c r="L113" s="14">
        <v>0</v>
      </c>
      <c r="M113" s="14">
        <v>602.16999999999996</v>
      </c>
      <c r="N113" s="14">
        <f t="shared" si="107"/>
        <v>1397.83</v>
      </c>
      <c r="O113" s="14">
        <f t="shared" si="108"/>
        <v>1397.83</v>
      </c>
      <c r="P113" s="14">
        <f t="shared" si="109"/>
        <v>0</v>
      </c>
      <c r="Q113" s="13">
        <v>289.73</v>
      </c>
      <c r="R113" s="48">
        <v>312.44</v>
      </c>
      <c r="S113" s="17">
        <f t="shared" si="88"/>
        <v>30.108499999999999</v>
      </c>
      <c r="T113" s="17">
        <f t="shared" si="89"/>
        <v>30.108499999999999</v>
      </c>
    </row>
    <row r="114" spans="2:20" ht="13.5" customHeight="1" x14ac:dyDescent="0.2">
      <c r="B114" s="35">
        <v>259</v>
      </c>
      <c r="C114" s="19" t="s">
        <v>136</v>
      </c>
      <c r="D114" s="87">
        <v>8750</v>
      </c>
      <c r="E114" s="45">
        <v>0</v>
      </c>
      <c r="F114" s="13">
        <f t="shared" si="79"/>
        <v>23411</v>
      </c>
      <c r="G114" s="13">
        <v>4111</v>
      </c>
      <c r="H114" s="13">
        <v>19300</v>
      </c>
      <c r="I114" s="85">
        <v>32161</v>
      </c>
      <c r="J114" s="85">
        <v>32161</v>
      </c>
      <c r="K114" s="13">
        <v>0</v>
      </c>
      <c r="L114" s="14">
        <v>2309.67</v>
      </c>
      <c r="M114" s="14">
        <v>19224.54</v>
      </c>
      <c r="N114" s="14">
        <f t="shared" si="107"/>
        <v>12936.46</v>
      </c>
      <c r="O114" s="14">
        <f t="shared" si="108"/>
        <v>12936.46</v>
      </c>
      <c r="P114" s="14">
        <f t="shared" si="109"/>
        <v>0</v>
      </c>
      <c r="Q114" s="13">
        <v>17868.68</v>
      </c>
      <c r="R114" s="16">
        <v>1355.86</v>
      </c>
      <c r="S114" s="17">
        <f t="shared" si="88"/>
        <v>59.77593980286683</v>
      </c>
      <c r="T114" s="17">
        <f t="shared" si="89"/>
        <v>59.77593980286683</v>
      </c>
    </row>
    <row r="115" spans="2:20" ht="13.5" customHeight="1" x14ac:dyDescent="0.2">
      <c r="B115" s="41">
        <v>260</v>
      </c>
      <c r="C115" s="10" t="s">
        <v>137</v>
      </c>
      <c r="D115" s="47">
        <f t="shared" ref="D115:R115" si="110">SUM(D116:D120)</f>
        <v>79966</v>
      </c>
      <c r="E115" s="47">
        <f t="shared" si="110"/>
        <v>0</v>
      </c>
      <c r="F115" s="47">
        <f t="shared" ref="F115" si="111">SUM(F116:F120)</f>
        <v>234777</v>
      </c>
      <c r="G115" s="3">
        <f t="shared" si="110"/>
        <v>14322</v>
      </c>
      <c r="H115" s="47">
        <f t="shared" si="110"/>
        <v>220455</v>
      </c>
      <c r="I115" s="47">
        <f t="shared" si="110"/>
        <v>314743</v>
      </c>
      <c r="J115" s="47">
        <f t="shared" si="110"/>
        <v>314543</v>
      </c>
      <c r="K115" s="47">
        <f t="shared" si="110"/>
        <v>0</v>
      </c>
      <c r="L115" s="49">
        <f>SUM(L116:L120)</f>
        <v>5974.67</v>
      </c>
      <c r="M115" s="47">
        <f t="shared" si="110"/>
        <v>144753.54999999999</v>
      </c>
      <c r="N115" s="47">
        <f t="shared" si="110"/>
        <v>169789.45</v>
      </c>
      <c r="O115" s="47">
        <f t="shared" si="110"/>
        <v>169989.45</v>
      </c>
      <c r="P115" s="47">
        <f t="shared" si="110"/>
        <v>200</v>
      </c>
      <c r="Q115" s="47">
        <f t="shared" si="110"/>
        <v>30088.17</v>
      </c>
      <c r="R115" s="47">
        <f t="shared" si="110"/>
        <v>114665.38</v>
      </c>
      <c r="S115" s="4">
        <f t="shared" si="88"/>
        <v>46.020273857628361</v>
      </c>
      <c r="T115" s="4">
        <f t="shared" si="89"/>
        <v>45.991030777491474</v>
      </c>
    </row>
    <row r="116" spans="2:20" ht="13.5" customHeight="1" x14ac:dyDescent="0.2">
      <c r="B116" s="35">
        <v>261</v>
      </c>
      <c r="C116" s="19" t="s">
        <v>138</v>
      </c>
      <c r="D116" s="85">
        <v>2000</v>
      </c>
      <c r="E116" s="13">
        <v>0</v>
      </c>
      <c r="F116" s="13">
        <f t="shared" si="79"/>
        <v>4500</v>
      </c>
      <c r="G116" s="13">
        <v>0</v>
      </c>
      <c r="H116" s="13">
        <v>4500</v>
      </c>
      <c r="I116" s="85">
        <v>6500</v>
      </c>
      <c r="J116" s="85">
        <v>6500</v>
      </c>
      <c r="K116" s="13">
        <v>0</v>
      </c>
      <c r="L116" s="13">
        <v>0</v>
      </c>
      <c r="M116" s="13">
        <v>0</v>
      </c>
      <c r="N116" s="14">
        <f t="shared" ref="N116:N120" si="112">J116-M116</f>
        <v>6500</v>
      </c>
      <c r="O116" s="14">
        <f t="shared" ref="O116:O120" si="113">+N116+P116</f>
        <v>6500</v>
      </c>
      <c r="P116" s="14">
        <f t="shared" ref="P116:P120" si="114">+I116-J116</f>
        <v>0</v>
      </c>
      <c r="Q116" s="13">
        <v>0</v>
      </c>
      <c r="R116" s="14">
        <v>0</v>
      </c>
      <c r="S116" s="17">
        <f t="shared" ref="S116" si="115">+M116/J116*100</f>
        <v>0</v>
      </c>
      <c r="T116" s="17">
        <f t="shared" ref="T116" si="116">+M116/I116*100</f>
        <v>0</v>
      </c>
    </row>
    <row r="117" spans="2:20" ht="13.5" customHeight="1" x14ac:dyDescent="0.2">
      <c r="B117" s="35">
        <v>262</v>
      </c>
      <c r="C117" s="19" t="s">
        <v>139</v>
      </c>
      <c r="D117" s="85">
        <v>25654</v>
      </c>
      <c r="E117" s="45">
        <v>0</v>
      </c>
      <c r="F117" s="13">
        <f t="shared" si="79"/>
        <v>14849</v>
      </c>
      <c r="G117" s="13">
        <v>-7624</v>
      </c>
      <c r="H117" s="13">
        <v>22473</v>
      </c>
      <c r="I117" s="85">
        <v>40503</v>
      </c>
      <c r="J117" s="85">
        <v>40503</v>
      </c>
      <c r="K117" s="13">
        <v>0</v>
      </c>
      <c r="L117" s="13">
        <v>-13.48</v>
      </c>
      <c r="M117" s="13">
        <v>15553.96</v>
      </c>
      <c r="N117" s="14">
        <f t="shared" si="112"/>
        <v>24949.040000000001</v>
      </c>
      <c r="O117" s="14">
        <f t="shared" si="113"/>
        <v>24949.040000000001</v>
      </c>
      <c r="P117" s="14">
        <f t="shared" si="114"/>
        <v>0</v>
      </c>
      <c r="Q117" s="13">
        <v>6178.83</v>
      </c>
      <c r="R117" s="16">
        <v>9375.1299999999992</v>
      </c>
      <c r="S117" s="17">
        <f t="shared" si="88"/>
        <v>38.40199491395699</v>
      </c>
      <c r="T117" s="17">
        <f t="shared" si="89"/>
        <v>38.40199491395699</v>
      </c>
    </row>
    <row r="118" spans="2:20" ht="13.5" customHeight="1" x14ac:dyDescent="0.2">
      <c r="B118" s="35">
        <v>263</v>
      </c>
      <c r="C118" s="19" t="s">
        <v>140</v>
      </c>
      <c r="D118" s="85">
        <v>5458</v>
      </c>
      <c r="E118" s="45">
        <v>0</v>
      </c>
      <c r="F118" s="13">
        <f t="shared" si="79"/>
        <v>76885</v>
      </c>
      <c r="G118" s="13">
        <v>-3445</v>
      </c>
      <c r="H118" s="13">
        <v>80330</v>
      </c>
      <c r="I118" s="85">
        <v>82343</v>
      </c>
      <c r="J118" s="85">
        <v>82343</v>
      </c>
      <c r="K118" s="13">
        <v>0</v>
      </c>
      <c r="L118" s="13">
        <v>179.8</v>
      </c>
      <c r="M118" s="13">
        <v>534.12</v>
      </c>
      <c r="N118" s="14">
        <f t="shared" si="112"/>
        <v>81808.88</v>
      </c>
      <c r="O118" s="14">
        <f t="shared" si="113"/>
        <v>81808.88</v>
      </c>
      <c r="P118" s="14">
        <f t="shared" si="114"/>
        <v>0</v>
      </c>
      <c r="Q118" s="13">
        <v>483.27</v>
      </c>
      <c r="R118" s="17">
        <v>50.85</v>
      </c>
      <c r="S118" s="17">
        <f t="shared" si="88"/>
        <v>0.64865258734804421</v>
      </c>
      <c r="T118" s="17">
        <f t="shared" si="89"/>
        <v>0.64865258734804421</v>
      </c>
    </row>
    <row r="119" spans="2:20" ht="13.5" customHeight="1" x14ac:dyDescent="0.2">
      <c r="B119" s="35">
        <v>265</v>
      </c>
      <c r="C119" s="19" t="s">
        <v>141</v>
      </c>
      <c r="D119" s="87">
        <v>23634</v>
      </c>
      <c r="E119" s="45">
        <v>0</v>
      </c>
      <c r="F119" s="13">
        <f t="shared" si="79"/>
        <v>385</v>
      </c>
      <c r="G119" s="13">
        <v>-365</v>
      </c>
      <c r="H119" s="13">
        <v>750</v>
      </c>
      <c r="I119" s="85">
        <v>24019</v>
      </c>
      <c r="J119" s="85">
        <v>24019</v>
      </c>
      <c r="K119" s="13">
        <v>0</v>
      </c>
      <c r="L119" s="13">
        <v>3565.77</v>
      </c>
      <c r="M119" s="13">
        <v>12398.48</v>
      </c>
      <c r="N119" s="14">
        <f t="shared" si="112"/>
        <v>11620.52</v>
      </c>
      <c r="O119" s="14">
        <f t="shared" si="113"/>
        <v>11620.52</v>
      </c>
      <c r="P119" s="14">
        <f t="shared" si="114"/>
        <v>0</v>
      </c>
      <c r="Q119" s="13">
        <v>8748.6</v>
      </c>
      <c r="R119" s="17">
        <v>3649.88</v>
      </c>
      <c r="S119" s="17">
        <f t="shared" si="88"/>
        <v>51.619467921229024</v>
      </c>
      <c r="T119" s="17">
        <f t="shared" si="89"/>
        <v>51.619467921229024</v>
      </c>
    </row>
    <row r="120" spans="2:20" ht="13.5" customHeight="1" x14ac:dyDescent="0.2">
      <c r="B120" s="35">
        <v>269</v>
      </c>
      <c r="C120" s="19" t="s">
        <v>142</v>
      </c>
      <c r="D120" s="90">
        <v>23220</v>
      </c>
      <c r="E120" s="45">
        <v>0</v>
      </c>
      <c r="F120" s="13">
        <f t="shared" si="79"/>
        <v>138158</v>
      </c>
      <c r="G120" s="13">
        <v>25756</v>
      </c>
      <c r="H120" s="13">
        <v>112402</v>
      </c>
      <c r="I120" s="85">
        <v>161378</v>
      </c>
      <c r="J120" s="85">
        <v>161178</v>
      </c>
      <c r="K120" s="13">
        <v>0</v>
      </c>
      <c r="L120" s="13">
        <v>2242.58</v>
      </c>
      <c r="M120" s="13">
        <v>116266.99</v>
      </c>
      <c r="N120" s="14">
        <f t="shared" si="112"/>
        <v>44911.009999999995</v>
      </c>
      <c r="O120" s="14">
        <f t="shared" si="113"/>
        <v>45111.009999999995</v>
      </c>
      <c r="P120" s="14">
        <f t="shared" si="114"/>
        <v>200</v>
      </c>
      <c r="Q120" s="13">
        <v>14677.47</v>
      </c>
      <c r="R120" s="14">
        <v>101589.52</v>
      </c>
      <c r="S120" s="17">
        <f t="shared" si="88"/>
        <v>72.135769149635806</v>
      </c>
      <c r="T120" s="17">
        <f t="shared" si="89"/>
        <v>72.046369393597644</v>
      </c>
    </row>
    <row r="121" spans="2:20" ht="13.5" customHeight="1" x14ac:dyDescent="0.2">
      <c r="B121" s="41">
        <v>270</v>
      </c>
      <c r="C121" s="10" t="s">
        <v>143</v>
      </c>
      <c r="D121" s="47">
        <f>SUM(D122:D127)</f>
        <v>120360</v>
      </c>
      <c r="E121" s="47">
        <f t="shared" ref="E121:Q121" si="117">SUM(E122:E127)</f>
        <v>0</v>
      </c>
      <c r="F121" s="47">
        <f t="shared" ref="F121" si="118">SUM(F122:F127)</f>
        <v>277860</v>
      </c>
      <c r="G121" s="3">
        <f>SUM(G122:G127)</f>
        <v>-5624</v>
      </c>
      <c r="H121" s="47">
        <f t="shared" si="117"/>
        <v>283484</v>
      </c>
      <c r="I121" s="47">
        <f>SUM(I122:I127)</f>
        <v>398220</v>
      </c>
      <c r="J121" s="47">
        <f t="shared" si="117"/>
        <v>398110</v>
      </c>
      <c r="K121" s="47">
        <f t="shared" si="117"/>
        <v>0</v>
      </c>
      <c r="L121" s="47">
        <f t="shared" si="117"/>
        <v>10501.9</v>
      </c>
      <c r="M121" s="47">
        <f t="shared" si="117"/>
        <v>143242.71</v>
      </c>
      <c r="N121" s="47">
        <f>SUM(N122:N127)</f>
        <v>254867.29</v>
      </c>
      <c r="O121" s="47">
        <f t="shared" si="117"/>
        <v>254977.29</v>
      </c>
      <c r="P121" s="47">
        <f t="shared" si="117"/>
        <v>110</v>
      </c>
      <c r="Q121" s="47">
        <f t="shared" si="117"/>
        <v>90240.970000000016</v>
      </c>
      <c r="R121" s="47">
        <f>SUM(R122:R127)</f>
        <v>53001.74</v>
      </c>
      <c r="S121" s="4">
        <f t="shared" si="88"/>
        <v>35.980686242495793</v>
      </c>
      <c r="T121" s="4">
        <f t="shared" si="89"/>
        <v>35.970747325598914</v>
      </c>
    </row>
    <row r="122" spans="2:20" ht="13.5" customHeight="1" x14ac:dyDescent="0.2">
      <c r="B122" s="35">
        <v>271</v>
      </c>
      <c r="C122" s="19" t="s">
        <v>144</v>
      </c>
      <c r="D122" s="85">
        <v>2994</v>
      </c>
      <c r="E122" s="45">
        <v>0</v>
      </c>
      <c r="F122" s="13">
        <f t="shared" si="79"/>
        <v>10249</v>
      </c>
      <c r="G122" s="13">
        <v>1293</v>
      </c>
      <c r="H122" s="13">
        <v>8956</v>
      </c>
      <c r="I122" s="85">
        <v>13243</v>
      </c>
      <c r="J122" s="85">
        <v>13193</v>
      </c>
      <c r="K122" s="13">
        <v>0</v>
      </c>
      <c r="L122" s="13">
        <v>982.68</v>
      </c>
      <c r="M122" s="14">
        <v>2975.68</v>
      </c>
      <c r="N122" s="14">
        <f t="shared" ref="N122:N127" si="119">J122-M122</f>
        <v>10217.32</v>
      </c>
      <c r="O122" s="14">
        <f t="shared" ref="O122:O129" si="120">+N122+P122</f>
        <v>10267.32</v>
      </c>
      <c r="P122" s="14">
        <f t="shared" ref="P122:P130" si="121">+I122-J122</f>
        <v>50</v>
      </c>
      <c r="Q122" s="13">
        <v>2742.83</v>
      </c>
      <c r="R122" s="48">
        <v>232.85</v>
      </c>
      <c r="S122" s="17">
        <f t="shared" si="88"/>
        <v>22.554991283256271</v>
      </c>
      <c r="T122" s="17">
        <f t="shared" si="89"/>
        <v>22.469833119383825</v>
      </c>
    </row>
    <row r="123" spans="2:20" ht="13.5" customHeight="1" x14ac:dyDescent="0.2">
      <c r="B123" s="35">
        <v>273</v>
      </c>
      <c r="C123" s="19" t="s">
        <v>145</v>
      </c>
      <c r="D123" s="85">
        <v>57471</v>
      </c>
      <c r="E123" s="45">
        <v>0</v>
      </c>
      <c r="F123" s="13">
        <f t="shared" si="79"/>
        <v>140999</v>
      </c>
      <c r="G123" s="13">
        <v>-66530</v>
      </c>
      <c r="H123" s="13">
        <v>207529</v>
      </c>
      <c r="I123" s="85">
        <v>198470</v>
      </c>
      <c r="J123" s="85">
        <v>198470</v>
      </c>
      <c r="K123" s="13">
        <v>0</v>
      </c>
      <c r="L123" s="13">
        <v>226.91</v>
      </c>
      <c r="M123" s="14">
        <v>91579.45</v>
      </c>
      <c r="N123" s="14">
        <f t="shared" si="119"/>
        <v>106890.55</v>
      </c>
      <c r="O123" s="14">
        <f t="shared" si="120"/>
        <v>106890.55</v>
      </c>
      <c r="P123" s="14">
        <f t="shared" si="121"/>
        <v>0</v>
      </c>
      <c r="Q123" s="13">
        <v>69043.070000000007</v>
      </c>
      <c r="R123" s="48">
        <v>22536.38</v>
      </c>
      <c r="S123" s="17">
        <f t="shared" si="88"/>
        <v>46.142716783392956</v>
      </c>
      <c r="T123" s="17">
        <f t="shared" si="89"/>
        <v>46.142716783392956</v>
      </c>
    </row>
    <row r="124" spans="2:20" ht="13.5" customHeight="1" x14ac:dyDescent="0.2">
      <c r="B124" s="35">
        <v>274</v>
      </c>
      <c r="C124" s="19" t="s">
        <v>146</v>
      </c>
      <c r="D124" s="85">
        <v>550</v>
      </c>
      <c r="E124" s="45">
        <v>0</v>
      </c>
      <c r="F124" s="13">
        <f t="shared" si="79"/>
        <v>9132</v>
      </c>
      <c r="G124" s="13">
        <v>7382</v>
      </c>
      <c r="H124" s="13">
        <v>1750</v>
      </c>
      <c r="I124" s="85">
        <v>9682</v>
      </c>
      <c r="J124" s="85">
        <v>9682</v>
      </c>
      <c r="K124" s="13">
        <v>0</v>
      </c>
      <c r="L124" s="13">
        <v>106.87</v>
      </c>
      <c r="M124" s="14">
        <v>4109.0600000000004</v>
      </c>
      <c r="N124" s="14">
        <f t="shared" si="119"/>
        <v>5572.94</v>
      </c>
      <c r="O124" s="14">
        <f t="shared" si="120"/>
        <v>5572.94</v>
      </c>
      <c r="P124" s="14">
        <f t="shared" si="121"/>
        <v>0</v>
      </c>
      <c r="Q124" s="13">
        <v>4002.19</v>
      </c>
      <c r="R124" s="48">
        <v>106.87</v>
      </c>
      <c r="S124" s="17">
        <f t="shared" si="88"/>
        <v>42.440198306135102</v>
      </c>
      <c r="T124" s="17">
        <f t="shared" si="89"/>
        <v>42.440198306135102</v>
      </c>
    </row>
    <row r="125" spans="2:20" ht="13.5" customHeight="1" x14ac:dyDescent="0.2">
      <c r="B125" s="35">
        <v>275</v>
      </c>
      <c r="C125" s="19" t="s">
        <v>147</v>
      </c>
      <c r="D125" s="85">
        <v>56172</v>
      </c>
      <c r="E125" s="45">
        <v>0</v>
      </c>
      <c r="F125" s="13">
        <f t="shared" si="79"/>
        <v>109311</v>
      </c>
      <c r="G125" s="13">
        <v>52432</v>
      </c>
      <c r="H125" s="13">
        <v>56879</v>
      </c>
      <c r="I125" s="85">
        <v>165483</v>
      </c>
      <c r="J125" s="85">
        <v>165423</v>
      </c>
      <c r="K125" s="13">
        <v>0</v>
      </c>
      <c r="L125" s="13">
        <v>8960.0400000000009</v>
      </c>
      <c r="M125" s="14">
        <v>42058.81</v>
      </c>
      <c r="N125" s="14">
        <f t="shared" si="119"/>
        <v>123364.19</v>
      </c>
      <c r="O125" s="14">
        <f t="shared" si="120"/>
        <v>123424.19</v>
      </c>
      <c r="P125" s="14">
        <f t="shared" si="121"/>
        <v>60</v>
      </c>
      <c r="Q125" s="13">
        <v>11933.17</v>
      </c>
      <c r="R125" s="16">
        <v>30125.64</v>
      </c>
      <c r="S125" s="17">
        <f t="shared" si="88"/>
        <v>25.425007405258032</v>
      </c>
      <c r="T125" s="17">
        <f t="shared" si="89"/>
        <v>25.415788933002183</v>
      </c>
    </row>
    <row r="126" spans="2:20" ht="13.5" customHeight="1" x14ac:dyDescent="0.2">
      <c r="B126" s="36">
        <v>277</v>
      </c>
      <c r="C126" s="19" t="s">
        <v>148</v>
      </c>
      <c r="D126" s="85">
        <v>350</v>
      </c>
      <c r="E126" s="45">
        <v>0</v>
      </c>
      <c r="F126" s="13">
        <f t="shared" si="79"/>
        <v>4650</v>
      </c>
      <c r="G126" s="13">
        <v>0</v>
      </c>
      <c r="H126" s="13">
        <v>4650</v>
      </c>
      <c r="I126" s="85">
        <v>5000</v>
      </c>
      <c r="J126" s="85">
        <v>5000</v>
      </c>
      <c r="K126" s="13">
        <v>0</v>
      </c>
      <c r="L126" s="13">
        <v>0</v>
      </c>
      <c r="M126" s="14">
        <v>0</v>
      </c>
      <c r="N126" s="14">
        <f t="shared" si="119"/>
        <v>5000</v>
      </c>
      <c r="O126" s="14">
        <f t="shared" si="120"/>
        <v>5000</v>
      </c>
      <c r="P126" s="14">
        <f t="shared" si="121"/>
        <v>0</v>
      </c>
      <c r="Q126" s="13">
        <v>0</v>
      </c>
      <c r="R126" s="48">
        <v>0</v>
      </c>
      <c r="S126" s="17">
        <f t="shared" ref="S126" si="122">+M126/J126*100</f>
        <v>0</v>
      </c>
      <c r="T126" s="17">
        <f t="shared" ref="T126" si="123">+M126/I126*100</f>
        <v>0</v>
      </c>
    </row>
    <row r="127" spans="2:20" ht="13.5" customHeight="1" x14ac:dyDescent="0.2">
      <c r="B127" s="42">
        <v>279</v>
      </c>
      <c r="C127" s="19" t="s">
        <v>149</v>
      </c>
      <c r="D127" s="85">
        <v>2823</v>
      </c>
      <c r="E127" s="45">
        <v>0</v>
      </c>
      <c r="F127" s="13">
        <f t="shared" si="79"/>
        <v>3519</v>
      </c>
      <c r="G127" s="13">
        <v>-201</v>
      </c>
      <c r="H127" s="13">
        <v>3720</v>
      </c>
      <c r="I127" s="85">
        <v>6342</v>
      </c>
      <c r="J127" s="85">
        <v>6342</v>
      </c>
      <c r="K127" s="13">
        <v>0</v>
      </c>
      <c r="L127" s="13">
        <v>225.4</v>
      </c>
      <c r="M127" s="14">
        <v>2519.71</v>
      </c>
      <c r="N127" s="14">
        <f t="shared" si="119"/>
        <v>3822.29</v>
      </c>
      <c r="O127" s="14">
        <f>+N127+P127</f>
        <v>3822.29</v>
      </c>
      <c r="P127" s="14">
        <f t="shared" si="121"/>
        <v>0</v>
      </c>
      <c r="Q127" s="13">
        <v>2519.71</v>
      </c>
      <c r="R127" s="48">
        <v>0</v>
      </c>
      <c r="S127" s="17">
        <f t="shared" si="88"/>
        <v>39.730526647745194</v>
      </c>
      <c r="T127" s="17">
        <f t="shared" si="89"/>
        <v>39.730526647745194</v>
      </c>
    </row>
    <row r="128" spans="2:20" ht="13.5" customHeight="1" x14ac:dyDescent="0.2">
      <c r="B128" s="41">
        <v>280</v>
      </c>
      <c r="C128" s="50" t="s">
        <v>150</v>
      </c>
      <c r="D128" s="87">
        <v>36268</v>
      </c>
      <c r="E128" s="51">
        <v>0</v>
      </c>
      <c r="F128" s="22">
        <f t="shared" si="79"/>
        <v>203935</v>
      </c>
      <c r="G128" s="22">
        <v>-6910</v>
      </c>
      <c r="H128" s="22">
        <v>210845</v>
      </c>
      <c r="I128" s="51">
        <v>240203</v>
      </c>
      <c r="J128" s="91">
        <v>240203</v>
      </c>
      <c r="K128" s="22">
        <v>0</v>
      </c>
      <c r="L128" s="47">
        <v>36713.550000000003</v>
      </c>
      <c r="M128" s="47">
        <v>74516.37</v>
      </c>
      <c r="N128" s="3">
        <f>J128-M128</f>
        <v>165686.63</v>
      </c>
      <c r="O128" s="3">
        <f t="shared" si="120"/>
        <v>165686.63</v>
      </c>
      <c r="P128" s="3">
        <f t="shared" si="121"/>
        <v>0</v>
      </c>
      <c r="Q128" s="24">
        <v>27096.55</v>
      </c>
      <c r="R128" s="24">
        <v>47419.82</v>
      </c>
      <c r="S128" s="4">
        <f t="shared" si="88"/>
        <v>31.022247848694644</v>
      </c>
      <c r="T128" s="4">
        <f>+M128/I128*100</f>
        <v>31.022247848694644</v>
      </c>
    </row>
    <row r="129" spans="2:20" ht="13.5" customHeight="1" x14ac:dyDescent="0.2">
      <c r="B129" s="33">
        <v>290</v>
      </c>
      <c r="C129" s="28" t="s">
        <v>205</v>
      </c>
      <c r="D129" s="102"/>
      <c r="E129" s="51"/>
      <c r="F129" s="22">
        <f t="shared" si="79"/>
        <v>210</v>
      </c>
      <c r="G129" s="22">
        <f t="shared" ref="G129:M129" si="124">+G130</f>
        <v>210</v>
      </c>
      <c r="H129" s="22">
        <f t="shared" si="124"/>
        <v>0</v>
      </c>
      <c r="I129" s="51">
        <f t="shared" si="124"/>
        <v>210</v>
      </c>
      <c r="J129" s="91">
        <f t="shared" si="124"/>
        <v>210</v>
      </c>
      <c r="K129" s="22">
        <f t="shared" si="124"/>
        <v>0</v>
      </c>
      <c r="L129" s="47">
        <f t="shared" si="124"/>
        <v>164</v>
      </c>
      <c r="M129" s="47">
        <f t="shared" si="124"/>
        <v>164</v>
      </c>
      <c r="N129" s="3">
        <f>J129-M129</f>
        <v>46</v>
      </c>
      <c r="O129" s="3">
        <f t="shared" si="120"/>
        <v>46</v>
      </c>
      <c r="P129" s="3">
        <f t="shared" si="121"/>
        <v>0</v>
      </c>
      <c r="Q129" s="24">
        <f>+Q130</f>
        <v>136</v>
      </c>
      <c r="R129" s="24">
        <f>+R130</f>
        <v>28</v>
      </c>
      <c r="S129" s="4">
        <f t="shared" si="88"/>
        <v>78.095238095238102</v>
      </c>
      <c r="T129" s="4">
        <f t="shared" ref="T129:T130" si="125">+M129/I129*100</f>
        <v>78.095238095238102</v>
      </c>
    </row>
    <row r="130" spans="2:20" ht="13.5" customHeight="1" x14ac:dyDescent="0.2">
      <c r="B130" s="42">
        <v>291</v>
      </c>
      <c r="C130" s="30" t="s">
        <v>105</v>
      </c>
      <c r="D130" s="102"/>
      <c r="E130" s="51"/>
      <c r="F130" s="13">
        <f t="shared" si="79"/>
        <v>210</v>
      </c>
      <c r="G130" s="13">
        <v>210</v>
      </c>
      <c r="H130" s="13">
        <v>0</v>
      </c>
      <c r="I130" s="45">
        <v>210</v>
      </c>
      <c r="J130" s="85">
        <v>210</v>
      </c>
      <c r="K130" s="22">
        <v>0</v>
      </c>
      <c r="L130" s="54">
        <v>164</v>
      </c>
      <c r="M130" s="54">
        <v>164</v>
      </c>
      <c r="N130" s="14">
        <f t="shared" ref="N130" si="126">J130-M130</f>
        <v>46</v>
      </c>
      <c r="O130" s="14">
        <f>+N130+P130</f>
        <v>46</v>
      </c>
      <c r="P130" s="14">
        <f t="shared" si="121"/>
        <v>0</v>
      </c>
      <c r="Q130" s="16">
        <v>136</v>
      </c>
      <c r="R130" s="16">
        <v>28</v>
      </c>
      <c r="S130" s="17">
        <f t="shared" si="88"/>
        <v>78.095238095238102</v>
      </c>
      <c r="T130" s="17">
        <f t="shared" si="125"/>
        <v>78.095238095238102</v>
      </c>
    </row>
    <row r="131" spans="2:20" ht="13.5" customHeight="1" x14ac:dyDescent="0.2">
      <c r="B131" s="52">
        <v>3</v>
      </c>
      <c r="C131" s="28" t="s">
        <v>151</v>
      </c>
      <c r="D131" s="47">
        <f t="shared" ref="D131:R131" si="127">+D134+D137+D138+D139+D132</f>
        <v>0</v>
      </c>
      <c r="E131" s="47">
        <f t="shared" si="127"/>
        <v>0</v>
      </c>
      <c r="F131" s="47">
        <f t="shared" si="127"/>
        <v>206541</v>
      </c>
      <c r="G131" s="47">
        <f t="shared" si="127"/>
        <v>106286</v>
      </c>
      <c r="H131" s="47">
        <f t="shared" si="127"/>
        <v>100255</v>
      </c>
      <c r="I131" s="47">
        <f t="shared" si="127"/>
        <v>206541</v>
      </c>
      <c r="J131" s="47">
        <f t="shared" si="127"/>
        <v>206541</v>
      </c>
      <c r="K131" s="47">
        <f t="shared" si="127"/>
        <v>0</v>
      </c>
      <c r="L131" s="47">
        <f t="shared" si="127"/>
        <v>26791.829999999998</v>
      </c>
      <c r="M131" s="47">
        <f t="shared" si="127"/>
        <v>110747.16</v>
      </c>
      <c r="N131" s="47">
        <f t="shared" si="127"/>
        <v>95793.84</v>
      </c>
      <c r="O131" s="47">
        <f t="shared" si="127"/>
        <v>95793.84</v>
      </c>
      <c r="P131" s="47">
        <f t="shared" si="127"/>
        <v>0</v>
      </c>
      <c r="Q131" s="47">
        <f t="shared" si="127"/>
        <v>55060.03</v>
      </c>
      <c r="R131" s="47">
        <f t="shared" si="127"/>
        <v>55687.13</v>
      </c>
      <c r="S131" s="53">
        <f t="shared" si="88"/>
        <v>53.619939866660857</v>
      </c>
      <c r="T131" s="53">
        <f t="shared" si="89"/>
        <v>53.619939866660857</v>
      </c>
    </row>
    <row r="132" spans="2:20" ht="13.5" customHeight="1" x14ac:dyDescent="0.2">
      <c r="B132" s="33">
        <v>300</v>
      </c>
      <c r="C132" s="28" t="s">
        <v>182</v>
      </c>
      <c r="D132" s="47">
        <f>+D133</f>
        <v>0</v>
      </c>
      <c r="E132" s="47">
        <f t="shared" ref="E132:R132" si="128">+E133</f>
        <v>0</v>
      </c>
      <c r="F132" s="47">
        <f t="shared" si="128"/>
        <v>642</v>
      </c>
      <c r="G132" s="47">
        <f t="shared" si="128"/>
        <v>642</v>
      </c>
      <c r="H132" s="47">
        <f t="shared" si="128"/>
        <v>0</v>
      </c>
      <c r="I132" s="47">
        <f t="shared" si="128"/>
        <v>642</v>
      </c>
      <c r="J132" s="47">
        <f t="shared" si="128"/>
        <v>642</v>
      </c>
      <c r="K132" s="47">
        <f t="shared" si="128"/>
        <v>0</v>
      </c>
      <c r="L132" s="47">
        <f t="shared" si="128"/>
        <v>0</v>
      </c>
      <c r="M132" s="47">
        <f t="shared" si="128"/>
        <v>535</v>
      </c>
      <c r="N132" s="47">
        <f t="shared" si="128"/>
        <v>107</v>
      </c>
      <c r="O132" s="47">
        <f t="shared" si="128"/>
        <v>107</v>
      </c>
      <c r="P132" s="47">
        <f t="shared" si="128"/>
        <v>0</v>
      </c>
      <c r="Q132" s="47">
        <f t="shared" si="128"/>
        <v>0</v>
      </c>
      <c r="R132" s="47">
        <f t="shared" si="128"/>
        <v>535</v>
      </c>
      <c r="S132" s="53">
        <f>+M132/J132*100</f>
        <v>83.333333333333343</v>
      </c>
      <c r="T132" s="53">
        <f>+M132/I132*100</f>
        <v>83.333333333333343</v>
      </c>
    </row>
    <row r="133" spans="2:20" ht="13.5" customHeight="1" x14ac:dyDescent="0.2">
      <c r="B133" s="77">
        <v>302</v>
      </c>
      <c r="C133" s="30" t="s">
        <v>196</v>
      </c>
      <c r="D133" s="54">
        <v>0</v>
      </c>
      <c r="E133" s="54">
        <v>0</v>
      </c>
      <c r="F133" s="13">
        <f t="shared" ref="F133:F139" si="129">+G133+H133</f>
        <v>642</v>
      </c>
      <c r="G133" s="54">
        <v>642</v>
      </c>
      <c r="H133" s="54">
        <v>0</v>
      </c>
      <c r="I133" s="54">
        <v>642</v>
      </c>
      <c r="J133" s="54">
        <v>642</v>
      </c>
      <c r="K133" s="54">
        <v>0</v>
      </c>
      <c r="L133" s="54">
        <v>0</v>
      </c>
      <c r="M133" s="54">
        <v>535</v>
      </c>
      <c r="N133" s="14">
        <f t="shared" ref="N133" si="130">J133-M133</f>
        <v>107</v>
      </c>
      <c r="O133" s="14">
        <f t="shared" ref="O133" si="131">+N133+P133</f>
        <v>107</v>
      </c>
      <c r="P133" s="14">
        <f t="shared" ref="P133" si="132">+I133-J133</f>
        <v>0</v>
      </c>
      <c r="Q133" s="13">
        <v>0</v>
      </c>
      <c r="R133" s="54">
        <v>535</v>
      </c>
      <c r="S133" s="53">
        <f>+M133/J133*100</f>
        <v>83.333333333333343</v>
      </c>
      <c r="T133" s="53">
        <f>+M133/I133*100</f>
        <v>83.333333333333343</v>
      </c>
    </row>
    <row r="134" spans="2:20" ht="13.5" customHeight="1" x14ac:dyDescent="0.2">
      <c r="B134" s="33">
        <v>330</v>
      </c>
      <c r="C134" s="28" t="s">
        <v>152</v>
      </c>
      <c r="D134" s="47">
        <f>+D135+D136</f>
        <v>0</v>
      </c>
      <c r="E134" s="47">
        <f>+E135</f>
        <v>0</v>
      </c>
      <c r="F134" s="47">
        <f>+F135+F136</f>
        <v>7052</v>
      </c>
      <c r="G134" s="47">
        <f>+G135+G136</f>
        <v>7052</v>
      </c>
      <c r="H134" s="47">
        <f>+H135+H136</f>
        <v>0</v>
      </c>
      <c r="I134" s="47">
        <f t="shared" ref="I134:P134" si="133">+I135+I136</f>
        <v>7052</v>
      </c>
      <c r="J134" s="47">
        <f t="shared" si="133"/>
        <v>7052</v>
      </c>
      <c r="K134" s="47">
        <f t="shared" si="133"/>
        <v>0</v>
      </c>
      <c r="L134" s="47">
        <f t="shared" si="133"/>
        <v>0</v>
      </c>
      <c r="M134" s="47">
        <f t="shared" si="133"/>
        <v>4824.42</v>
      </c>
      <c r="N134" s="47">
        <f t="shared" si="133"/>
        <v>2227.58</v>
      </c>
      <c r="O134" s="47">
        <f t="shared" si="133"/>
        <v>2227.58</v>
      </c>
      <c r="P134" s="47">
        <f t="shared" si="133"/>
        <v>0</v>
      </c>
      <c r="Q134" s="47">
        <f>+Q135+Q136</f>
        <v>4824.42</v>
      </c>
      <c r="R134" s="47">
        <f t="shared" ref="R134" si="134">+R135+R136</f>
        <v>0</v>
      </c>
      <c r="S134" s="53">
        <f>+M134/J134*100</f>
        <v>68.412081678956326</v>
      </c>
      <c r="T134" s="53">
        <f>+M134/I134*100</f>
        <v>68.412081678956326</v>
      </c>
    </row>
    <row r="135" spans="2:20" ht="13.5" customHeight="1" x14ac:dyDescent="0.2">
      <c r="B135" s="42">
        <v>331</v>
      </c>
      <c r="C135" s="30" t="s">
        <v>153</v>
      </c>
      <c r="D135" s="54">
        <v>0</v>
      </c>
      <c r="E135" s="54">
        <v>0</v>
      </c>
      <c r="F135" s="13">
        <f t="shared" si="129"/>
        <v>4377</v>
      </c>
      <c r="G135" s="54">
        <v>4377</v>
      </c>
      <c r="H135" s="54">
        <v>0</v>
      </c>
      <c r="I135" s="54">
        <v>4377</v>
      </c>
      <c r="J135" s="54">
        <v>4377</v>
      </c>
      <c r="K135" s="54">
        <v>0</v>
      </c>
      <c r="L135" s="54">
        <v>0</v>
      </c>
      <c r="M135" s="54">
        <v>2149.42</v>
      </c>
      <c r="N135" s="54">
        <f t="shared" ref="N135:N139" si="135">J135-M135</f>
        <v>2227.58</v>
      </c>
      <c r="O135" s="54">
        <f>+N135+P135</f>
        <v>2227.58</v>
      </c>
      <c r="P135" s="54">
        <v>0</v>
      </c>
      <c r="Q135" s="54">
        <v>2149.42</v>
      </c>
      <c r="R135" s="54">
        <v>0</v>
      </c>
      <c r="S135" s="55">
        <f>+M135/J135*100</f>
        <v>49.107151016678088</v>
      </c>
      <c r="T135" s="55">
        <f t="shared" ref="T135:T137" si="136">+M135/I135*100</f>
        <v>49.107151016678088</v>
      </c>
    </row>
    <row r="136" spans="2:20" ht="13.5" customHeight="1" x14ac:dyDescent="0.2">
      <c r="B136" s="42">
        <v>332</v>
      </c>
      <c r="C136" s="12" t="s">
        <v>154</v>
      </c>
      <c r="D136" s="54">
        <v>0</v>
      </c>
      <c r="E136" s="54">
        <v>0</v>
      </c>
      <c r="F136" s="13">
        <f t="shared" si="129"/>
        <v>2675</v>
      </c>
      <c r="G136" s="54">
        <v>2675</v>
      </c>
      <c r="H136" s="54">
        <v>0</v>
      </c>
      <c r="I136" s="54">
        <v>2675</v>
      </c>
      <c r="J136" s="54">
        <v>2675</v>
      </c>
      <c r="K136" s="54">
        <v>0</v>
      </c>
      <c r="L136" s="54">
        <v>0</v>
      </c>
      <c r="M136" s="54">
        <v>2675</v>
      </c>
      <c r="N136" s="54">
        <f t="shared" si="135"/>
        <v>0</v>
      </c>
      <c r="O136" s="54">
        <f t="shared" ref="O136:O137" si="137">+N136+P136</f>
        <v>0</v>
      </c>
      <c r="P136" s="54">
        <v>0</v>
      </c>
      <c r="Q136" s="54">
        <v>2675</v>
      </c>
      <c r="R136" s="54">
        <v>0</v>
      </c>
      <c r="S136" s="55">
        <f t="shared" ref="S136:S137" si="138">+M136/J136*100</f>
        <v>100</v>
      </c>
      <c r="T136" s="55">
        <f t="shared" si="136"/>
        <v>100</v>
      </c>
    </row>
    <row r="137" spans="2:20" ht="13.5" customHeight="1" x14ac:dyDescent="0.2">
      <c r="B137" s="52">
        <v>340</v>
      </c>
      <c r="C137" s="28" t="s">
        <v>155</v>
      </c>
      <c r="D137" s="47">
        <v>0</v>
      </c>
      <c r="E137" s="47">
        <v>0</v>
      </c>
      <c r="F137" s="22">
        <f t="shared" si="129"/>
        <v>20000</v>
      </c>
      <c r="G137" s="47">
        <v>0</v>
      </c>
      <c r="H137" s="47">
        <v>20000</v>
      </c>
      <c r="I137" s="47">
        <v>20000</v>
      </c>
      <c r="J137" s="47">
        <v>20000</v>
      </c>
      <c r="K137" s="47">
        <v>0</v>
      </c>
      <c r="L137" s="47">
        <v>5767.3</v>
      </c>
      <c r="M137" s="47">
        <v>17105.02</v>
      </c>
      <c r="N137" s="47">
        <f t="shared" si="135"/>
        <v>2894.9799999999996</v>
      </c>
      <c r="O137" s="47">
        <f t="shared" si="137"/>
        <v>2894.9799999999996</v>
      </c>
      <c r="P137" s="47">
        <v>0</v>
      </c>
      <c r="Q137" s="47">
        <v>4385.93</v>
      </c>
      <c r="R137" s="47">
        <v>12719.09</v>
      </c>
      <c r="S137" s="53">
        <f t="shared" si="138"/>
        <v>85.525099999999995</v>
      </c>
      <c r="T137" s="53">
        <f t="shared" si="136"/>
        <v>85.525099999999995</v>
      </c>
    </row>
    <row r="138" spans="2:20" ht="13.5" customHeight="1" x14ac:dyDescent="0.2">
      <c r="B138" s="52">
        <v>350</v>
      </c>
      <c r="C138" s="28" t="s">
        <v>156</v>
      </c>
      <c r="D138" s="47">
        <v>0</v>
      </c>
      <c r="E138" s="47">
        <v>0</v>
      </c>
      <c r="F138" s="22">
        <f t="shared" si="129"/>
        <v>138847</v>
      </c>
      <c r="G138" s="47">
        <v>98592</v>
      </c>
      <c r="H138" s="22">
        <v>40255</v>
      </c>
      <c r="I138" s="47">
        <v>138847</v>
      </c>
      <c r="J138" s="47">
        <v>138847</v>
      </c>
      <c r="K138" s="47">
        <v>0</v>
      </c>
      <c r="L138" s="47">
        <v>20260.55</v>
      </c>
      <c r="M138" s="47">
        <v>81956.539999999994</v>
      </c>
      <c r="N138" s="3">
        <f t="shared" si="135"/>
        <v>56890.460000000006</v>
      </c>
      <c r="O138" s="3">
        <f>+N138+P138</f>
        <v>56890.460000000006</v>
      </c>
      <c r="P138" s="47">
        <v>0</v>
      </c>
      <c r="Q138" s="3">
        <v>41852.629999999997</v>
      </c>
      <c r="R138" s="56">
        <v>40103.910000000003</v>
      </c>
      <c r="S138" s="4">
        <f>+M138/J138*100</f>
        <v>59.026511195776642</v>
      </c>
      <c r="T138" s="4">
        <f>+M138/I138*100</f>
        <v>59.026511195776642</v>
      </c>
    </row>
    <row r="139" spans="2:20" ht="13.5" customHeight="1" x14ac:dyDescent="0.2">
      <c r="B139" s="52">
        <v>370</v>
      </c>
      <c r="C139" s="28" t="s">
        <v>157</v>
      </c>
      <c r="D139" s="47">
        <v>0</v>
      </c>
      <c r="E139" s="47">
        <v>0</v>
      </c>
      <c r="F139" s="22">
        <f t="shared" si="129"/>
        <v>40000</v>
      </c>
      <c r="G139" s="47">
        <v>0</v>
      </c>
      <c r="H139" s="22">
        <v>40000</v>
      </c>
      <c r="I139" s="47">
        <v>40000</v>
      </c>
      <c r="J139" s="47">
        <v>40000</v>
      </c>
      <c r="K139" s="47">
        <v>0</v>
      </c>
      <c r="L139" s="47">
        <v>763.98</v>
      </c>
      <c r="M139" s="47">
        <v>6326.18</v>
      </c>
      <c r="N139" s="3">
        <f t="shared" si="135"/>
        <v>33673.82</v>
      </c>
      <c r="O139" s="3">
        <f t="shared" ref="O139" si="139">+N139+P139</f>
        <v>33673.82</v>
      </c>
      <c r="P139" s="47">
        <v>0</v>
      </c>
      <c r="Q139" s="3">
        <v>3997.05</v>
      </c>
      <c r="R139" s="56">
        <v>2329.13</v>
      </c>
      <c r="S139" s="4">
        <f t="shared" ref="S139" si="140">+M139/J139*100</f>
        <v>15.81545</v>
      </c>
      <c r="T139" s="4">
        <f t="shared" ref="T139" si="141">+M139/I139*100</f>
        <v>15.81545</v>
      </c>
    </row>
    <row r="140" spans="2:20" ht="13.5" customHeight="1" x14ac:dyDescent="0.2">
      <c r="B140" s="57">
        <v>6</v>
      </c>
      <c r="C140" s="31" t="s">
        <v>158</v>
      </c>
      <c r="D140" s="47">
        <f>+D141+D145+D151+D154</f>
        <v>119967</v>
      </c>
      <c r="E140" s="47">
        <f t="shared" ref="E140" si="142">+E141+E145+E151+E154</f>
        <v>0</v>
      </c>
      <c r="F140" s="47">
        <f>+F141+F145+F151+F154</f>
        <v>3376214</v>
      </c>
      <c r="G140" s="3">
        <f>+G141+G145+G151+G154</f>
        <v>-44401</v>
      </c>
      <c r="H140" s="47">
        <f>+H141+H145+H151+H154</f>
        <v>3420615</v>
      </c>
      <c r="I140" s="47">
        <f>+I141+I145+I151+I154</f>
        <v>3496181</v>
      </c>
      <c r="J140" s="47">
        <f>+J141+J145+J151+J154</f>
        <v>3493481</v>
      </c>
      <c r="K140" s="47">
        <f t="shared" ref="K140:R140" si="143">+K141+K145+K151+K154</f>
        <v>0</v>
      </c>
      <c r="L140" s="47">
        <f>+L141+L145+L151+L154</f>
        <v>112860.23</v>
      </c>
      <c r="M140" s="47">
        <f t="shared" si="143"/>
        <v>1093504.46</v>
      </c>
      <c r="N140" s="47">
        <f t="shared" si="143"/>
        <v>2399976.54</v>
      </c>
      <c r="O140" s="47">
        <f t="shared" si="143"/>
        <v>2402676.54</v>
      </c>
      <c r="P140" s="47">
        <f t="shared" si="143"/>
        <v>2700</v>
      </c>
      <c r="Q140" s="47">
        <f t="shared" si="143"/>
        <v>897339.59000000008</v>
      </c>
      <c r="R140" s="47">
        <f t="shared" si="143"/>
        <v>196164.87</v>
      </c>
      <c r="S140" s="53">
        <f t="shared" si="88"/>
        <v>31.301285451387884</v>
      </c>
      <c r="T140" s="53">
        <f t="shared" si="89"/>
        <v>31.277112369182259</v>
      </c>
    </row>
    <row r="141" spans="2:20" s="75" customFormat="1" ht="13.5" customHeight="1" x14ac:dyDescent="0.2">
      <c r="B141" s="57">
        <v>610</v>
      </c>
      <c r="C141" s="31" t="s">
        <v>159</v>
      </c>
      <c r="D141" s="47">
        <f t="shared" ref="D141:K141" si="144">SUM(D142:D142)</f>
        <v>100000</v>
      </c>
      <c r="E141" s="47">
        <f t="shared" si="144"/>
        <v>0</v>
      </c>
      <c r="F141" s="58">
        <f>SUM(F142:F144)</f>
        <v>1609326</v>
      </c>
      <c r="G141" s="58">
        <f>SUM(G142:G144)</f>
        <v>-35674</v>
      </c>
      <c r="H141" s="58">
        <f>SUM(H142:H144)</f>
        <v>1645000</v>
      </c>
      <c r="I141" s="47">
        <f>SUM(I142:I144)</f>
        <v>1709326</v>
      </c>
      <c r="J141" s="47">
        <f>SUM(J142:J144)</f>
        <v>1709326</v>
      </c>
      <c r="K141" s="47">
        <f t="shared" si="144"/>
        <v>0</v>
      </c>
      <c r="L141" s="47">
        <f t="shared" ref="L141:R141" si="145">SUM(L142:L144)</f>
        <v>0</v>
      </c>
      <c r="M141" s="47">
        <f t="shared" si="145"/>
        <v>805181.27</v>
      </c>
      <c r="N141" s="47">
        <f t="shared" si="145"/>
        <v>904144.73</v>
      </c>
      <c r="O141" s="47">
        <f t="shared" si="145"/>
        <v>904144.73</v>
      </c>
      <c r="P141" s="47">
        <f t="shared" si="145"/>
        <v>0</v>
      </c>
      <c r="Q141" s="47">
        <f t="shared" si="145"/>
        <v>732545.15</v>
      </c>
      <c r="R141" s="47">
        <f t="shared" si="145"/>
        <v>72636.12</v>
      </c>
      <c r="S141" s="4">
        <f t="shared" si="88"/>
        <v>47.105190583890959</v>
      </c>
      <c r="T141" s="4">
        <f t="shared" si="89"/>
        <v>47.105190583890959</v>
      </c>
    </row>
    <row r="142" spans="2:20" ht="13.5" customHeight="1" x14ac:dyDescent="0.2">
      <c r="B142" s="59">
        <v>613</v>
      </c>
      <c r="C142" s="12" t="s">
        <v>160</v>
      </c>
      <c r="D142" s="13">
        <v>100000</v>
      </c>
      <c r="E142" s="13">
        <v>0</v>
      </c>
      <c r="F142" s="13">
        <f t="shared" ref="F142:F158" si="146">+G142+H142</f>
        <v>584326</v>
      </c>
      <c r="G142" s="13">
        <v>-35674</v>
      </c>
      <c r="H142" s="13">
        <v>620000</v>
      </c>
      <c r="I142" s="54">
        <v>684326</v>
      </c>
      <c r="J142" s="85">
        <v>684326</v>
      </c>
      <c r="K142" s="13">
        <v>0</v>
      </c>
      <c r="L142" s="54">
        <v>0</v>
      </c>
      <c r="M142" s="54">
        <v>620000</v>
      </c>
      <c r="N142" s="14">
        <f t="shared" ref="N142:N144" si="147">J142-M142</f>
        <v>64326</v>
      </c>
      <c r="O142" s="14">
        <f t="shared" ref="O142:O144" si="148">+N142+P142</f>
        <v>64326</v>
      </c>
      <c r="P142" s="14">
        <f>+I142-J142</f>
        <v>0</v>
      </c>
      <c r="Q142" s="13">
        <v>620000</v>
      </c>
      <c r="R142" s="13">
        <v>0</v>
      </c>
      <c r="S142" s="17">
        <f t="shared" si="88"/>
        <v>90.600094107194522</v>
      </c>
      <c r="T142" s="17">
        <f t="shared" si="89"/>
        <v>90.600094107194522</v>
      </c>
    </row>
    <row r="143" spans="2:20" ht="13.5" customHeight="1" x14ac:dyDescent="0.2">
      <c r="B143" s="59">
        <v>614</v>
      </c>
      <c r="C143" s="12" t="s">
        <v>161</v>
      </c>
      <c r="D143" s="13">
        <v>0</v>
      </c>
      <c r="E143" s="13">
        <v>0</v>
      </c>
      <c r="F143" s="13">
        <f t="shared" si="146"/>
        <v>500000</v>
      </c>
      <c r="G143" s="13">
        <v>0</v>
      </c>
      <c r="H143" s="13">
        <v>500000</v>
      </c>
      <c r="I143" s="54">
        <v>500000</v>
      </c>
      <c r="J143" s="85">
        <v>500000</v>
      </c>
      <c r="K143" s="13">
        <v>0</v>
      </c>
      <c r="L143" s="54">
        <v>0</v>
      </c>
      <c r="M143" s="54">
        <v>112282</v>
      </c>
      <c r="N143" s="14">
        <f t="shared" si="147"/>
        <v>387718</v>
      </c>
      <c r="O143" s="14">
        <f t="shared" si="148"/>
        <v>387718</v>
      </c>
      <c r="P143" s="14">
        <f t="shared" ref="P143:P144" si="149">+I143-J143</f>
        <v>0</v>
      </c>
      <c r="Q143" s="13">
        <v>112282</v>
      </c>
      <c r="R143" s="13">
        <v>0</v>
      </c>
      <c r="S143" s="17">
        <f t="shared" ref="S143:S144" si="150">+M143/J143*100</f>
        <v>22.456400000000002</v>
      </c>
      <c r="T143" s="17">
        <f t="shared" ref="T143:T144" si="151">+M143/I143*100</f>
        <v>22.456400000000002</v>
      </c>
    </row>
    <row r="144" spans="2:20" ht="13.5" customHeight="1" x14ac:dyDescent="0.2">
      <c r="B144" s="59">
        <v>615</v>
      </c>
      <c r="C144" s="12" t="s">
        <v>162</v>
      </c>
      <c r="D144" s="13">
        <v>0</v>
      </c>
      <c r="E144" s="13">
        <v>0</v>
      </c>
      <c r="F144" s="13">
        <f t="shared" si="146"/>
        <v>525000</v>
      </c>
      <c r="G144" s="13">
        <v>0</v>
      </c>
      <c r="H144" s="13">
        <v>525000</v>
      </c>
      <c r="I144" s="54">
        <v>525000</v>
      </c>
      <c r="J144" s="85">
        <v>525000</v>
      </c>
      <c r="K144" s="13">
        <v>0</v>
      </c>
      <c r="L144" s="54">
        <v>0</v>
      </c>
      <c r="M144" s="54">
        <v>72899.27</v>
      </c>
      <c r="N144" s="14">
        <f t="shared" si="147"/>
        <v>452100.73</v>
      </c>
      <c r="O144" s="14">
        <f t="shared" si="148"/>
        <v>452100.73</v>
      </c>
      <c r="P144" s="14">
        <f t="shared" si="149"/>
        <v>0</v>
      </c>
      <c r="Q144" s="13">
        <v>263.14999999999998</v>
      </c>
      <c r="R144" s="13">
        <v>72636.12</v>
      </c>
      <c r="S144" s="17">
        <f t="shared" si="150"/>
        <v>13.885575238095239</v>
      </c>
      <c r="T144" s="17">
        <f t="shared" si="151"/>
        <v>13.885575238095239</v>
      </c>
    </row>
    <row r="145" spans="2:20" s="37" customFormat="1" ht="13.5" customHeight="1" x14ac:dyDescent="0.2">
      <c r="B145" s="60">
        <v>620</v>
      </c>
      <c r="C145" s="10" t="s">
        <v>163</v>
      </c>
      <c r="D145" s="47">
        <f>SUM(D146:D150)</f>
        <v>7000</v>
      </c>
      <c r="E145" s="47">
        <f t="shared" ref="E145:R145" si="152">SUM(E146:E150)</f>
        <v>0</v>
      </c>
      <c r="F145" s="47">
        <f t="shared" ref="F145" si="153">SUM(F146:F150)</f>
        <v>536698</v>
      </c>
      <c r="G145" s="3">
        <f t="shared" si="152"/>
        <v>-14302</v>
      </c>
      <c r="H145" s="47">
        <f t="shared" si="152"/>
        <v>551000</v>
      </c>
      <c r="I145" s="47">
        <f>SUM(I146:I150)</f>
        <v>543698</v>
      </c>
      <c r="J145" s="47">
        <f t="shared" si="152"/>
        <v>540998</v>
      </c>
      <c r="K145" s="47">
        <f t="shared" si="152"/>
        <v>0</v>
      </c>
      <c r="L145" s="47">
        <f t="shared" si="152"/>
        <v>39519.42</v>
      </c>
      <c r="M145" s="47">
        <f t="shared" si="152"/>
        <v>82805.34</v>
      </c>
      <c r="N145" s="47">
        <f t="shared" si="152"/>
        <v>458192.66</v>
      </c>
      <c r="O145" s="47">
        <f>SUM(O146:O150)</f>
        <v>460892.66</v>
      </c>
      <c r="P145" s="47">
        <f t="shared" si="152"/>
        <v>2700</v>
      </c>
      <c r="Q145" s="47">
        <f t="shared" si="152"/>
        <v>32617.4</v>
      </c>
      <c r="R145" s="47">
        <f t="shared" si="152"/>
        <v>50187.94</v>
      </c>
      <c r="S145" s="4">
        <f>+M145/J145*100</f>
        <v>15.30603440308467</v>
      </c>
      <c r="T145" s="4">
        <f t="shared" si="89"/>
        <v>15.230024756390495</v>
      </c>
    </row>
    <row r="146" spans="2:20" s="37" customFormat="1" ht="13.5" customHeight="1" x14ac:dyDescent="0.2">
      <c r="B146" s="59">
        <v>621</v>
      </c>
      <c r="C146" s="19" t="s">
        <v>164</v>
      </c>
      <c r="D146" s="85">
        <v>500</v>
      </c>
      <c r="E146" s="54">
        <v>0</v>
      </c>
      <c r="F146" s="13">
        <f t="shared" si="146"/>
        <v>9500</v>
      </c>
      <c r="G146" s="13">
        <v>0</v>
      </c>
      <c r="H146" s="13">
        <v>9500</v>
      </c>
      <c r="I146" s="85">
        <v>10000</v>
      </c>
      <c r="J146" s="13">
        <v>9700</v>
      </c>
      <c r="K146" s="13">
        <v>0</v>
      </c>
      <c r="L146" s="54">
        <v>0</v>
      </c>
      <c r="M146" s="54">
        <v>0</v>
      </c>
      <c r="N146" s="14">
        <f t="shared" ref="N146:N150" si="154">J146-M146</f>
        <v>9700</v>
      </c>
      <c r="O146" s="14">
        <f>+N146+P146</f>
        <v>10000</v>
      </c>
      <c r="P146" s="14">
        <f>+I146-J146</f>
        <v>300</v>
      </c>
      <c r="Q146" s="13">
        <v>0</v>
      </c>
      <c r="R146" s="14">
        <v>0</v>
      </c>
      <c r="S146" s="17">
        <f t="shared" ref="S146:S150" si="155">+M146/J146*100</f>
        <v>0</v>
      </c>
      <c r="T146" s="17">
        <f t="shared" si="89"/>
        <v>0</v>
      </c>
    </row>
    <row r="147" spans="2:20" s="37" customFormat="1" ht="13.5" customHeight="1" x14ac:dyDescent="0.2">
      <c r="B147" s="59">
        <v>622</v>
      </c>
      <c r="C147" s="19" t="s">
        <v>165</v>
      </c>
      <c r="D147" s="85">
        <v>500</v>
      </c>
      <c r="E147" s="54">
        <v>0</v>
      </c>
      <c r="F147" s="13">
        <f t="shared" si="146"/>
        <v>24025</v>
      </c>
      <c r="G147" s="13">
        <v>-5475</v>
      </c>
      <c r="H147" s="13">
        <v>29500</v>
      </c>
      <c r="I147" s="85">
        <v>24525</v>
      </c>
      <c r="J147" s="13">
        <v>24425</v>
      </c>
      <c r="K147" s="13">
        <v>0</v>
      </c>
      <c r="L147" s="54">
        <v>0</v>
      </c>
      <c r="M147" s="54">
        <v>0</v>
      </c>
      <c r="N147" s="14">
        <f t="shared" si="154"/>
        <v>24425</v>
      </c>
      <c r="O147" s="14">
        <f t="shared" ref="O147:O150" si="156">+N147+P147</f>
        <v>24525</v>
      </c>
      <c r="P147" s="14">
        <f>+I147-J147</f>
        <v>100</v>
      </c>
      <c r="Q147" s="13">
        <v>0</v>
      </c>
      <c r="R147" s="14">
        <v>0</v>
      </c>
      <c r="S147" s="17">
        <f t="shared" si="155"/>
        <v>0</v>
      </c>
      <c r="T147" s="17">
        <f t="shared" si="89"/>
        <v>0</v>
      </c>
    </row>
    <row r="148" spans="2:20" s="37" customFormat="1" ht="13.5" customHeight="1" x14ac:dyDescent="0.2">
      <c r="B148" s="59">
        <v>623</v>
      </c>
      <c r="C148" s="19" t="s">
        <v>166</v>
      </c>
      <c r="D148" s="85">
        <v>500</v>
      </c>
      <c r="E148" s="54">
        <v>0</v>
      </c>
      <c r="F148" s="13">
        <f t="shared" si="146"/>
        <v>94000</v>
      </c>
      <c r="G148" s="13">
        <v>-500</v>
      </c>
      <c r="H148" s="13">
        <v>94500</v>
      </c>
      <c r="I148" s="85">
        <v>94500</v>
      </c>
      <c r="J148" s="13">
        <v>94500</v>
      </c>
      <c r="K148" s="13">
        <v>0</v>
      </c>
      <c r="L148" s="54">
        <v>0</v>
      </c>
      <c r="M148" s="54">
        <v>0</v>
      </c>
      <c r="N148" s="14">
        <f t="shared" si="154"/>
        <v>94500</v>
      </c>
      <c r="O148" s="14">
        <f t="shared" si="156"/>
        <v>94500</v>
      </c>
      <c r="P148" s="14">
        <f>+I148-J148</f>
        <v>0</v>
      </c>
      <c r="Q148" s="13">
        <v>0</v>
      </c>
      <c r="R148" s="14">
        <v>0</v>
      </c>
      <c r="S148" s="17">
        <f t="shared" si="155"/>
        <v>0</v>
      </c>
      <c r="T148" s="17">
        <f t="shared" si="89"/>
        <v>0</v>
      </c>
    </row>
    <row r="149" spans="2:20" ht="13.5" customHeight="1" x14ac:dyDescent="0.2">
      <c r="B149" s="59">
        <v>624</v>
      </c>
      <c r="C149" s="19" t="s">
        <v>167</v>
      </c>
      <c r="D149" s="85">
        <v>5000</v>
      </c>
      <c r="E149" s="54">
        <v>0</v>
      </c>
      <c r="F149" s="13">
        <f t="shared" si="146"/>
        <v>320003</v>
      </c>
      <c r="G149" s="13">
        <v>-997</v>
      </c>
      <c r="H149" s="13">
        <v>321000</v>
      </c>
      <c r="I149" s="85">
        <v>325003</v>
      </c>
      <c r="J149" s="85">
        <v>323003</v>
      </c>
      <c r="K149" s="13">
        <v>0</v>
      </c>
      <c r="L149" s="54">
        <v>29874.22</v>
      </c>
      <c r="M149" s="54">
        <v>52501.760000000002</v>
      </c>
      <c r="N149" s="14">
        <f t="shared" si="154"/>
        <v>270501.24</v>
      </c>
      <c r="O149" s="14">
        <f t="shared" si="156"/>
        <v>272501.24</v>
      </c>
      <c r="P149" s="14">
        <f>+I149-J149</f>
        <v>2000</v>
      </c>
      <c r="Q149" s="13">
        <v>11959.02</v>
      </c>
      <c r="R149" s="14">
        <v>40542.74</v>
      </c>
      <c r="S149" s="17">
        <f t="shared" si="155"/>
        <v>16.254263892285831</v>
      </c>
      <c r="T149" s="17">
        <f t="shared" si="89"/>
        <v>16.154238576259296</v>
      </c>
    </row>
    <row r="150" spans="2:20" ht="13.5" customHeight="1" x14ac:dyDescent="0.2">
      <c r="B150" s="59">
        <v>629</v>
      </c>
      <c r="C150" s="19" t="s">
        <v>168</v>
      </c>
      <c r="D150" s="87">
        <v>500</v>
      </c>
      <c r="E150" s="54">
        <v>0</v>
      </c>
      <c r="F150" s="13">
        <f t="shared" si="146"/>
        <v>89170</v>
      </c>
      <c r="G150" s="13">
        <v>-7330</v>
      </c>
      <c r="H150" s="13">
        <v>96500</v>
      </c>
      <c r="I150" s="85">
        <v>89670</v>
      </c>
      <c r="J150" s="13">
        <v>89370</v>
      </c>
      <c r="K150" s="13">
        <v>0</v>
      </c>
      <c r="L150" s="54">
        <v>9645.2000000000007</v>
      </c>
      <c r="M150" s="54">
        <v>30303.58</v>
      </c>
      <c r="N150" s="14">
        <f t="shared" si="154"/>
        <v>59066.42</v>
      </c>
      <c r="O150" s="14">
        <f t="shared" si="156"/>
        <v>59366.42</v>
      </c>
      <c r="P150" s="14">
        <f>+I150-J150</f>
        <v>300</v>
      </c>
      <c r="Q150" s="13">
        <v>20658.38</v>
      </c>
      <c r="R150" s="14">
        <v>9645.2000000000007</v>
      </c>
      <c r="S150" s="17">
        <f t="shared" si="155"/>
        <v>33.908000447577493</v>
      </c>
      <c r="T150" s="17">
        <f t="shared" si="89"/>
        <v>33.794557823129253</v>
      </c>
    </row>
    <row r="151" spans="2:20" s="75" customFormat="1" ht="13.5" customHeight="1" x14ac:dyDescent="0.2">
      <c r="B151" s="60">
        <v>660</v>
      </c>
      <c r="C151" s="10" t="s">
        <v>169</v>
      </c>
      <c r="D151" s="47">
        <f t="shared" ref="D151:R151" si="157">SUM(D152:D153)</f>
        <v>12967</v>
      </c>
      <c r="E151" s="47">
        <f t="shared" si="157"/>
        <v>0</v>
      </c>
      <c r="F151" s="47">
        <f t="shared" ref="F151" si="158">SUM(F152:F153)</f>
        <v>300</v>
      </c>
      <c r="G151" s="47">
        <f t="shared" si="157"/>
        <v>300</v>
      </c>
      <c r="H151" s="47">
        <f t="shared" si="157"/>
        <v>0</v>
      </c>
      <c r="I151" s="47">
        <f>SUM(I152:I153)</f>
        <v>13267</v>
      </c>
      <c r="J151" s="47">
        <f t="shared" si="157"/>
        <v>13267</v>
      </c>
      <c r="K151" s="47">
        <f t="shared" si="157"/>
        <v>0</v>
      </c>
      <c r="L151" s="47">
        <f t="shared" si="157"/>
        <v>0</v>
      </c>
      <c r="M151" s="47">
        <f t="shared" si="157"/>
        <v>13230.79</v>
      </c>
      <c r="N151" s="47">
        <f t="shared" si="157"/>
        <v>36.209999999999127</v>
      </c>
      <c r="O151" s="47">
        <f t="shared" si="157"/>
        <v>36.209999999999127</v>
      </c>
      <c r="P151" s="47">
        <f t="shared" si="157"/>
        <v>0</v>
      </c>
      <c r="Q151" s="47">
        <f>SUM(Q152:Q153)</f>
        <v>13230.79</v>
      </c>
      <c r="R151" s="47">
        <f t="shared" si="157"/>
        <v>0</v>
      </c>
      <c r="S151" s="4">
        <f t="shared" si="88"/>
        <v>99.727067159116615</v>
      </c>
      <c r="T151" s="4">
        <f t="shared" si="89"/>
        <v>99.727067159116615</v>
      </c>
    </row>
    <row r="152" spans="2:20" ht="13.5" customHeight="1" x14ac:dyDescent="0.2">
      <c r="B152" s="59">
        <v>662</v>
      </c>
      <c r="C152" s="19" t="s">
        <v>170</v>
      </c>
      <c r="D152" s="85">
        <v>4000</v>
      </c>
      <c r="E152" s="54">
        <v>0</v>
      </c>
      <c r="F152" s="13">
        <f t="shared" si="146"/>
        <v>0</v>
      </c>
      <c r="G152" s="13">
        <v>0</v>
      </c>
      <c r="H152" s="13">
        <v>0</v>
      </c>
      <c r="I152" s="54">
        <v>4000</v>
      </c>
      <c r="J152" s="16">
        <v>4000</v>
      </c>
      <c r="K152" s="13">
        <v>0</v>
      </c>
      <c r="L152" s="54">
        <v>0</v>
      </c>
      <c r="M152" s="54">
        <v>4000</v>
      </c>
      <c r="N152" s="14">
        <f>J152-M152</f>
        <v>0</v>
      </c>
      <c r="O152" s="14">
        <f t="shared" ref="O152:O156" si="159">+N152+P152</f>
        <v>0</v>
      </c>
      <c r="P152" s="14">
        <f>+I152-J152</f>
        <v>0</v>
      </c>
      <c r="Q152" s="13">
        <v>4000</v>
      </c>
      <c r="R152" s="13">
        <v>0</v>
      </c>
      <c r="S152" s="17">
        <f t="shared" si="88"/>
        <v>100</v>
      </c>
      <c r="T152" s="17">
        <f t="shared" si="89"/>
        <v>100</v>
      </c>
    </row>
    <row r="153" spans="2:20" ht="13.5" customHeight="1" x14ac:dyDescent="0.2">
      <c r="B153" s="59">
        <v>663</v>
      </c>
      <c r="C153" s="19" t="s">
        <v>171</v>
      </c>
      <c r="D153" s="87">
        <v>8967</v>
      </c>
      <c r="E153" s="54">
        <v>0</v>
      </c>
      <c r="F153" s="13">
        <f t="shared" si="146"/>
        <v>300</v>
      </c>
      <c r="G153" s="13">
        <v>300</v>
      </c>
      <c r="H153" s="13">
        <v>0</v>
      </c>
      <c r="I153" s="54">
        <v>9267</v>
      </c>
      <c r="J153" s="85">
        <v>9267</v>
      </c>
      <c r="K153" s="13">
        <v>0</v>
      </c>
      <c r="L153" s="54">
        <v>0</v>
      </c>
      <c r="M153" s="54">
        <v>9230.7900000000009</v>
      </c>
      <c r="N153" s="14">
        <f>J153-M153</f>
        <v>36.209999999999127</v>
      </c>
      <c r="O153" s="14">
        <f t="shared" si="159"/>
        <v>36.209999999999127</v>
      </c>
      <c r="P153" s="14">
        <f>+I153-J153</f>
        <v>0</v>
      </c>
      <c r="Q153" s="13">
        <v>9230.7900000000009</v>
      </c>
      <c r="R153" s="14">
        <v>0</v>
      </c>
      <c r="S153" s="17">
        <f t="shared" si="88"/>
        <v>99.609258659760442</v>
      </c>
      <c r="T153" s="17">
        <f t="shared" si="89"/>
        <v>99.609258659760442</v>
      </c>
    </row>
    <row r="154" spans="2:20" ht="13.5" customHeight="1" x14ac:dyDescent="0.2">
      <c r="B154" s="57">
        <v>690</v>
      </c>
      <c r="C154" s="31" t="s">
        <v>172</v>
      </c>
      <c r="D154" s="22">
        <f t="shared" ref="D154:E154" si="160">+D155</f>
        <v>0</v>
      </c>
      <c r="E154" s="22">
        <f t="shared" si="160"/>
        <v>0</v>
      </c>
      <c r="F154" s="22">
        <f t="shared" ref="F154:O154" si="161">+F155+F156</f>
        <v>1229890</v>
      </c>
      <c r="G154" s="22">
        <f t="shared" si="161"/>
        <v>5275</v>
      </c>
      <c r="H154" s="22">
        <f t="shared" si="161"/>
        <v>1224615</v>
      </c>
      <c r="I154" s="22">
        <f t="shared" si="161"/>
        <v>1229890</v>
      </c>
      <c r="J154" s="22">
        <f t="shared" si="161"/>
        <v>1229890</v>
      </c>
      <c r="K154" s="22">
        <f t="shared" si="161"/>
        <v>0</v>
      </c>
      <c r="L154" s="22">
        <f t="shared" si="161"/>
        <v>73340.81</v>
      </c>
      <c r="M154" s="22">
        <f t="shared" si="161"/>
        <v>192287.06</v>
      </c>
      <c r="N154" s="22">
        <f t="shared" si="161"/>
        <v>1037602.94</v>
      </c>
      <c r="O154" s="22">
        <f t="shared" si="161"/>
        <v>1037602.94</v>
      </c>
      <c r="P154" s="22">
        <f t="shared" ref="P154" si="162">+P155</f>
        <v>0</v>
      </c>
      <c r="Q154" s="22">
        <f>+Q155+Q156</f>
        <v>118946.25</v>
      </c>
      <c r="R154" s="22">
        <f>+R155+R156</f>
        <v>73340.81</v>
      </c>
      <c r="S154" s="17">
        <f t="shared" si="88"/>
        <v>15.634492515590825</v>
      </c>
      <c r="T154" s="17">
        <f t="shared" si="89"/>
        <v>15.634492515590825</v>
      </c>
    </row>
    <row r="155" spans="2:20" ht="13.5" customHeight="1" x14ac:dyDescent="0.2">
      <c r="B155" s="61">
        <v>692</v>
      </c>
      <c r="C155" s="12" t="s">
        <v>159</v>
      </c>
      <c r="D155" s="54">
        <v>0</v>
      </c>
      <c r="E155" s="54">
        <v>0</v>
      </c>
      <c r="F155" s="13">
        <f t="shared" si="146"/>
        <v>1224615</v>
      </c>
      <c r="G155" s="13">
        <v>0</v>
      </c>
      <c r="H155" s="13">
        <v>1224615</v>
      </c>
      <c r="I155" s="54">
        <v>1224615</v>
      </c>
      <c r="J155" s="85">
        <v>1224615</v>
      </c>
      <c r="K155" s="13">
        <v>0</v>
      </c>
      <c r="L155" s="54">
        <v>73340.81</v>
      </c>
      <c r="M155" s="54">
        <v>187012.06</v>
      </c>
      <c r="N155" s="14">
        <f>J155-M155</f>
        <v>1037602.94</v>
      </c>
      <c r="O155" s="14">
        <f t="shared" si="159"/>
        <v>1037602.94</v>
      </c>
      <c r="P155" s="14">
        <f>+I155-J155</f>
        <v>0</v>
      </c>
      <c r="Q155" s="13">
        <v>113671.25</v>
      </c>
      <c r="R155" s="14">
        <v>73340.81</v>
      </c>
      <c r="S155" s="17">
        <f t="shared" ref="S155:S156" si="163">+M155/J155*100</f>
        <v>15.271090097704176</v>
      </c>
      <c r="T155" s="17">
        <f t="shared" ref="T155:T156" si="164">+M155/I155*100</f>
        <v>15.271090097704176</v>
      </c>
    </row>
    <row r="156" spans="2:20" ht="13.5" customHeight="1" x14ac:dyDescent="0.2">
      <c r="B156" s="61">
        <v>693</v>
      </c>
      <c r="C156" s="12" t="s">
        <v>195</v>
      </c>
      <c r="D156" s="54">
        <v>0</v>
      </c>
      <c r="E156" s="54">
        <v>0</v>
      </c>
      <c r="F156" s="13">
        <f t="shared" si="146"/>
        <v>5275</v>
      </c>
      <c r="G156" s="13">
        <v>5275</v>
      </c>
      <c r="H156" s="13">
        <v>0</v>
      </c>
      <c r="I156" s="54">
        <v>5275</v>
      </c>
      <c r="J156" s="85">
        <v>5275</v>
      </c>
      <c r="K156" s="13">
        <v>0</v>
      </c>
      <c r="L156" s="54">
        <v>0</v>
      </c>
      <c r="M156" s="54">
        <v>5275</v>
      </c>
      <c r="N156" s="14">
        <f>J156-M156</f>
        <v>0</v>
      </c>
      <c r="O156" s="14">
        <f t="shared" si="159"/>
        <v>0</v>
      </c>
      <c r="P156" s="14">
        <f>+I156-J156</f>
        <v>0</v>
      </c>
      <c r="Q156" s="13">
        <v>5275</v>
      </c>
      <c r="R156" s="14">
        <v>0</v>
      </c>
      <c r="S156" s="17">
        <f t="shared" si="163"/>
        <v>100</v>
      </c>
      <c r="T156" s="17">
        <f t="shared" si="164"/>
        <v>100</v>
      </c>
    </row>
    <row r="157" spans="2:20" ht="13.5" customHeight="1" x14ac:dyDescent="0.2">
      <c r="B157" s="57">
        <v>9</v>
      </c>
      <c r="C157" s="31" t="s">
        <v>173</v>
      </c>
      <c r="D157" s="3">
        <f t="shared" ref="D157:R157" si="165">+D158</f>
        <v>463</v>
      </c>
      <c r="E157" s="3">
        <f t="shared" si="165"/>
        <v>0</v>
      </c>
      <c r="F157" s="3">
        <f t="shared" si="165"/>
        <v>0</v>
      </c>
      <c r="G157" s="3">
        <f>+G158</f>
        <v>0</v>
      </c>
      <c r="H157" s="3">
        <f t="shared" si="165"/>
        <v>0</v>
      </c>
      <c r="I157" s="3">
        <f t="shared" si="165"/>
        <v>463</v>
      </c>
      <c r="J157" s="3">
        <f t="shared" si="165"/>
        <v>463</v>
      </c>
      <c r="K157" s="3">
        <f t="shared" si="165"/>
        <v>0</v>
      </c>
      <c r="L157" s="3">
        <f t="shared" si="165"/>
        <v>0</v>
      </c>
      <c r="M157" s="3">
        <f t="shared" si="165"/>
        <v>0</v>
      </c>
      <c r="N157" s="3">
        <f t="shared" si="165"/>
        <v>463</v>
      </c>
      <c r="O157" s="3">
        <f t="shared" si="165"/>
        <v>463</v>
      </c>
      <c r="P157" s="3">
        <f t="shared" si="165"/>
        <v>0</v>
      </c>
      <c r="Q157" s="3">
        <f t="shared" si="165"/>
        <v>0</v>
      </c>
      <c r="R157" s="3">
        <f t="shared" si="165"/>
        <v>0</v>
      </c>
      <c r="S157" s="4">
        <f t="shared" ref="S157:S158" si="166">+M157/J157*100</f>
        <v>0</v>
      </c>
      <c r="T157" s="4">
        <f t="shared" ref="T157:T158" si="167">+M157/I157*100</f>
        <v>0</v>
      </c>
    </row>
    <row r="158" spans="2:20" s="37" customFormat="1" ht="13.5" customHeight="1" x14ac:dyDescent="0.2">
      <c r="B158" s="61">
        <v>930</v>
      </c>
      <c r="C158" s="31" t="s">
        <v>174</v>
      </c>
      <c r="D158" s="90">
        <v>463</v>
      </c>
      <c r="E158" s="14">
        <v>0</v>
      </c>
      <c r="F158" s="13">
        <f t="shared" si="146"/>
        <v>0</v>
      </c>
      <c r="G158" s="13">
        <v>0</v>
      </c>
      <c r="H158" s="13">
        <v>0</v>
      </c>
      <c r="I158" s="14">
        <v>463</v>
      </c>
      <c r="J158" s="54">
        <v>463</v>
      </c>
      <c r="K158" s="13">
        <v>0</v>
      </c>
      <c r="L158" s="14">
        <v>0</v>
      </c>
      <c r="M158" s="14">
        <v>0</v>
      </c>
      <c r="N158" s="14">
        <f>J158-M158</f>
        <v>463</v>
      </c>
      <c r="O158" s="14">
        <f t="shared" ref="O158" si="168">+N158+P158</f>
        <v>463</v>
      </c>
      <c r="P158" s="14">
        <f>+I158-J158</f>
        <v>0</v>
      </c>
      <c r="Q158" s="13">
        <v>0</v>
      </c>
      <c r="R158" s="14">
        <v>0</v>
      </c>
      <c r="S158" s="17">
        <f t="shared" si="166"/>
        <v>0</v>
      </c>
      <c r="T158" s="17">
        <f t="shared" si="167"/>
        <v>0</v>
      </c>
    </row>
    <row r="159" spans="2:20" s="37" customFormat="1" ht="13.5" customHeight="1" x14ac:dyDescent="0.2">
      <c r="B159" s="59"/>
      <c r="C159" s="19"/>
      <c r="D159" s="62"/>
      <c r="E159" s="62"/>
      <c r="F159" s="62"/>
      <c r="G159" s="62"/>
      <c r="H159" s="62"/>
      <c r="I159" s="62"/>
      <c r="J159" s="63"/>
      <c r="K159" s="63">
        <v>0</v>
      </c>
      <c r="L159" s="63"/>
      <c r="M159" s="63"/>
      <c r="N159" s="63"/>
      <c r="O159" s="63"/>
      <c r="P159" s="63"/>
      <c r="Q159" s="64"/>
      <c r="R159" s="63"/>
      <c r="S159" s="4"/>
      <c r="T159" s="4"/>
    </row>
    <row r="160" spans="2:20" ht="13.5" customHeight="1" x14ac:dyDescent="0.2">
      <c r="B160" s="65" t="s">
        <v>175</v>
      </c>
      <c r="C160" s="66" t="s">
        <v>176</v>
      </c>
      <c r="D160" s="7">
        <f>+D161+D172+D192+D204</f>
        <v>800000</v>
      </c>
      <c r="E160" s="7">
        <f t="shared" ref="E160" si="169">+E161+E172+E192</f>
        <v>0</v>
      </c>
      <c r="F160" s="7">
        <f t="shared" ref="F160:R160" si="170">+F161+F172+F192+F204</f>
        <v>2713392</v>
      </c>
      <c r="G160" s="7">
        <f t="shared" si="170"/>
        <v>124056</v>
      </c>
      <c r="H160" s="7">
        <f t="shared" si="170"/>
        <v>2589336</v>
      </c>
      <c r="I160" s="7">
        <f t="shared" si="170"/>
        <v>3513392</v>
      </c>
      <c r="J160" s="7">
        <f t="shared" si="170"/>
        <v>3513392</v>
      </c>
      <c r="K160" s="7">
        <f t="shared" si="170"/>
        <v>0</v>
      </c>
      <c r="L160" s="7">
        <f>+L161+L172+L192+L204</f>
        <v>190321.93000000002</v>
      </c>
      <c r="M160" s="7">
        <f t="shared" si="170"/>
        <v>1401585.47</v>
      </c>
      <c r="N160" s="7">
        <f t="shared" si="170"/>
        <v>2111806.5300000003</v>
      </c>
      <c r="O160" s="7">
        <f t="shared" si="170"/>
        <v>2111806.5300000003</v>
      </c>
      <c r="P160" s="7">
        <f t="shared" si="170"/>
        <v>0</v>
      </c>
      <c r="Q160" s="7">
        <f t="shared" si="170"/>
        <v>417458.32999999996</v>
      </c>
      <c r="R160" s="7">
        <f t="shared" si="170"/>
        <v>984127.14</v>
      </c>
      <c r="S160" s="8">
        <f>+M160/J160*100</f>
        <v>39.892658433787062</v>
      </c>
      <c r="T160" s="8">
        <f>+M160/I160*100</f>
        <v>39.892658433787062</v>
      </c>
    </row>
    <row r="161" spans="1:1031" s="37" customFormat="1" ht="13.5" customHeight="1" x14ac:dyDescent="0.2">
      <c r="B161" s="57">
        <v>1</v>
      </c>
      <c r="C161" s="67" t="s">
        <v>177</v>
      </c>
      <c r="D161" s="3">
        <f t="shared" ref="D161:J161" si="171">+D164+D166+D168+D170+D163</f>
        <v>24726</v>
      </c>
      <c r="E161" s="3">
        <f t="shared" si="171"/>
        <v>0</v>
      </c>
      <c r="F161" s="3">
        <f t="shared" si="171"/>
        <v>1441690</v>
      </c>
      <c r="G161" s="3">
        <f t="shared" si="171"/>
        <v>226945</v>
      </c>
      <c r="H161" s="3">
        <f t="shared" si="171"/>
        <v>1214745</v>
      </c>
      <c r="I161" s="3">
        <f t="shared" si="171"/>
        <v>1466416</v>
      </c>
      <c r="J161" s="3">
        <f t="shared" si="171"/>
        <v>1466416</v>
      </c>
      <c r="K161" s="3">
        <f t="shared" ref="K161:L161" si="172">+K164+K166+K168+K170+K163</f>
        <v>0</v>
      </c>
      <c r="L161" s="3">
        <f t="shared" si="172"/>
        <v>23557.15</v>
      </c>
      <c r="M161" s="3">
        <f t="shared" ref="M161:R161" si="173">+M164+M166+M168+M170+M163</f>
        <v>245337.41999999998</v>
      </c>
      <c r="N161" s="3">
        <f t="shared" si="173"/>
        <v>1221078.58</v>
      </c>
      <c r="O161" s="3">
        <f>+O164+O166+O168+O170+O163</f>
        <v>1221078.58</v>
      </c>
      <c r="P161" s="3">
        <f t="shared" si="173"/>
        <v>0</v>
      </c>
      <c r="Q161" s="3">
        <f>+Q164+Q166+Q168+Q170+Q163</f>
        <v>87470.260000000009</v>
      </c>
      <c r="R161" s="3">
        <f t="shared" si="173"/>
        <v>157867.16</v>
      </c>
      <c r="S161" s="4">
        <f t="shared" si="88"/>
        <v>16.730410742926971</v>
      </c>
      <c r="T161" s="4">
        <f t="shared" si="89"/>
        <v>16.730410742926971</v>
      </c>
    </row>
    <row r="162" spans="1:1031" s="37" customFormat="1" ht="13.5" customHeight="1" x14ac:dyDescent="0.2">
      <c r="B162" s="57">
        <v>110</v>
      </c>
      <c r="C162" s="10" t="s">
        <v>68</v>
      </c>
      <c r="D162" s="3">
        <f>+D163</f>
        <v>0</v>
      </c>
      <c r="E162" s="3">
        <f t="shared" ref="E162:R162" si="174">+E163</f>
        <v>0</v>
      </c>
      <c r="F162" s="3">
        <f t="shared" si="174"/>
        <v>99510</v>
      </c>
      <c r="G162" s="3">
        <f t="shared" si="174"/>
        <v>99510</v>
      </c>
      <c r="H162" s="3">
        <f t="shared" si="174"/>
        <v>0</v>
      </c>
      <c r="I162" s="3">
        <f t="shared" si="174"/>
        <v>99510</v>
      </c>
      <c r="J162" s="3">
        <f t="shared" si="174"/>
        <v>99510</v>
      </c>
      <c r="K162" s="3">
        <f t="shared" si="174"/>
        <v>0</v>
      </c>
      <c r="L162" s="3">
        <f t="shared" si="174"/>
        <v>0</v>
      </c>
      <c r="M162" s="3">
        <f t="shared" si="174"/>
        <v>0</v>
      </c>
      <c r="N162" s="3">
        <f t="shared" si="174"/>
        <v>99510</v>
      </c>
      <c r="O162" s="3">
        <f t="shared" si="174"/>
        <v>99510</v>
      </c>
      <c r="P162" s="3">
        <f t="shared" si="174"/>
        <v>0</v>
      </c>
      <c r="Q162" s="3">
        <f t="shared" si="174"/>
        <v>0</v>
      </c>
      <c r="R162" s="3">
        <f t="shared" si="174"/>
        <v>0</v>
      </c>
      <c r="S162" s="4">
        <f t="shared" ref="S162" si="175">+M162/J162*100</f>
        <v>0</v>
      </c>
      <c r="T162" s="4">
        <f t="shared" ref="T162" si="176">+M162/I162*100</f>
        <v>0</v>
      </c>
    </row>
    <row r="163" spans="1:1031" s="34" customFormat="1" ht="13.5" customHeight="1" x14ac:dyDescent="0.2">
      <c r="B163" s="61">
        <v>116</v>
      </c>
      <c r="C163" s="68" t="s">
        <v>197</v>
      </c>
      <c r="D163" s="14">
        <v>0</v>
      </c>
      <c r="E163" s="14">
        <v>0</v>
      </c>
      <c r="F163" s="13">
        <f t="shared" ref="F163" si="177">+G163+H163</f>
        <v>99510</v>
      </c>
      <c r="G163" s="14">
        <v>99510</v>
      </c>
      <c r="H163" s="14">
        <v>0</v>
      </c>
      <c r="I163" s="14">
        <v>99510</v>
      </c>
      <c r="J163" s="14">
        <v>99510</v>
      </c>
      <c r="K163" s="14">
        <f t="shared" ref="K163:P163" si="178">+K165+K167+K169</f>
        <v>0</v>
      </c>
      <c r="L163" s="14">
        <v>0</v>
      </c>
      <c r="M163" s="14">
        <v>0</v>
      </c>
      <c r="N163" s="14">
        <v>99510</v>
      </c>
      <c r="O163" s="14">
        <f t="shared" ref="O163:O165" si="179">+N163+P163</f>
        <v>99510</v>
      </c>
      <c r="P163" s="14">
        <f t="shared" si="178"/>
        <v>0</v>
      </c>
      <c r="Q163" s="14">
        <v>0</v>
      </c>
      <c r="R163" s="14">
        <v>0</v>
      </c>
      <c r="S163" s="17">
        <f t="shared" ref="S163:S164" si="180">+M163/J163*100</f>
        <v>0</v>
      </c>
      <c r="T163" s="17">
        <f t="shared" ref="T163:T164" si="181">+M163/I163*100</f>
        <v>0</v>
      </c>
    </row>
    <row r="164" spans="1:1031" s="37" customFormat="1" ht="13.5" customHeight="1" x14ac:dyDescent="0.2">
      <c r="B164" s="57">
        <v>140</v>
      </c>
      <c r="C164" s="67" t="s">
        <v>80</v>
      </c>
      <c r="D164" s="3">
        <f>+D165</f>
        <v>0</v>
      </c>
      <c r="E164" s="3">
        <f t="shared" ref="E164" si="182">+E165</f>
        <v>0</v>
      </c>
      <c r="F164" s="3">
        <f>+F165</f>
        <v>25000</v>
      </c>
      <c r="G164" s="3">
        <f>+G165</f>
        <v>0</v>
      </c>
      <c r="H164" s="3">
        <f>+H165</f>
        <v>25000</v>
      </c>
      <c r="I164" s="3">
        <f t="shared" ref="I164:N164" si="183">+I165</f>
        <v>25000</v>
      </c>
      <c r="J164" s="3">
        <f t="shared" si="183"/>
        <v>25000</v>
      </c>
      <c r="K164" s="3">
        <f t="shared" si="183"/>
        <v>0</v>
      </c>
      <c r="L164" s="3">
        <f t="shared" si="183"/>
        <v>6948</v>
      </c>
      <c r="M164" s="3">
        <f t="shared" si="183"/>
        <v>23674</v>
      </c>
      <c r="N164" s="3">
        <f t="shared" si="183"/>
        <v>1326</v>
      </c>
      <c r="O164" s="3">
        <f t="shared" si="179"/>
        <v>1326</v>
      </c>
      <c r="P164" s="3">
        <f>+P165</f>
        <v>0</v>
      </c>
      <c r="Q164" s="3">
        <f t="shared" ref="Q164:R164" si="184">+Q165</f>
        <v>23642</v>
      </c>
      <c r="R164" s="3">
        <f t="shared" si="184"/>
        <v>32</v>
      </c>
      <c r="S164" s="4">
        <f t="shared" si="180"/>
        <v>94.695999999999998</v>
      </c>
      <c r="T164" s="4">
        <f t="shared" si="181"/>
        <v>94.695999999999998</v>
      </c>
    </row>
    <row r="165" spans="1:1031" s="37" customFormat="1" ht="13.5" customHeight="1" x14ac:dyDescent="0.2">
      <c r="B165" s="61">
        <v>141</v>
      </c>
      <c r="C165" s="68" t="s">
        <v>178</v>
      </c>
      <c r="D165" s="14">
        <v>0</v>
      </c>
      <c r="E165" s="14">
        <v>0</v>
      </c>
      <c r="F165" s="13">
        <f t="shared" ref="F165:F171" si="185">+G165+H165</f>
        <v>25000</v>
      </c>
      <c r="G165" s="14">
        <v>0</v>
      </c>
      <c r="H165" s="14">
        <v>25000</v>
      </c>
      <c r="I165" s="14">
        <v>25000</v>
      </c>
      <c r="J165" s="14">
        <v>25000</v>
      </c>
      <c r="K165" s="14">
        <v>0</v>
      </c>
      <c r="L165" s="14">
        <v>6948</v>
      </c>
      <c r="M165" s="14">
        <v>23674</v>
      </c>
      <c r="N165" s="3">
        <f>J165-M165</f>
        <v>1326</v>
      </c>
      <c r="O165" s="14">
        <f t="shared" si="179"/>
        <v>1326</v>
      </c>
      <c r="P165" s="14">
        <f>+I165-J165</f>
        <v>0</v>
      </c>
      <c r="Q165" s="14">
        <v>23642</v>
      </c>
      <c r="R165" s="14">
        <v>32</v>
      </c>
      <c r="S165" s="17">
        <f>+M165/J165*100</f>
        <v>94.695999999999998</v>
      </c>
      <c r="T165" s="17">
        <f t="shared" si="89"/>
        <v>94.695999999999998</v>
      </c>
    </row>
    <row r="166" spans="1:1031" s="37" customFormat="1" ht="13.5" customHeight="1" x14ac:dyDescent="0.2">
      <c r="B166" s="57">
        <v>150</v>
      </c>
      <c r="C166" s="67" t="s">
        <v>84</v>
      </c>
      <c r="D166" s="3">
        <f>+D167</f>
        <v>0</v>
      </c>
      <c r="E166" s="3">
        <f t="shared" ref="E166:R166" si="186">+E167</f>
        <v>0</v>
      </c>
      <c r="F166" s="3">
        <f t="shared" si="186"/>
        <v>45000</v>
      </c>
      <c r="G166" s="3">
        <f t="shared" si="186"/>
        <v>0</v>
      </c>
      <c r="H166" s="3">
        <f t="shared" si="186"/>
        <v>45000</v>
      </c>
      <c r="I166" s="3">
        <f t="shared" si="186"/>
        <v>45000</v>
      </c>
      <c r="J166" s="3">
        <f t="shared" si="186"/>
        <v>45000</v>
      </c>
      <c r="K166" s="3">
        <f t="shared" si="186"/>
        <v>0</v>
      </c>
      <c r="L166" s="3">
        <f t="shared" si="186"/>
        <v>2608</v>
      </c>
      <c r="M166" s="3">
        <f t="shared" si="186"/>
        <v>10449.5</v>
      </c>
      <c r="N166" s="3">
        <f t="shared" si="186"/>
        <v>34550.5</v>
      </c>
      <c r="O166" s="3">
        <f t="shared" si="186"/>
        <v>34550.5</v>
      </c>
      <c r="P166" s="3">
        <f t="shared" si="186"/>
        <v>0</v>
      </c>
      <c r="Q166" s="3">
        <f t="shared" si="186"/>
        <v>9851.5</v>
      </c>
      <c r="R166" s="3">
        <f t="shared" si="186"/>
        <v>598</v>
      </c>
      <c r="S166" s="4">
        <f t="shared" ref="S166:S167" si="187">+M166/J166*100</f>
        <v>23.22111111111111</v>
      </c>
      <c r="T166" s="4">
        <f t="shared" si="89"/>
        <v>23.22111111111111</v>
      </c>
    </row>
    <row r="167" spans="1:1031" s="37" customFormat="1" ht="13.5" customHeight="1" x14ac:dyDescent="0.2">
      <c r="B167" s="61">
        <v>151</v>
      </c>
      <c r="C167" s="68" t="s">
        <v>179</v>
      </c>
      <c r="D167" s="14">
        <v>0</v>
      </c>
      <c r="E167" s="14">
        <v>0</v>
      </c>
      <c r="F167" s="13">
        <f t="shared" si="185"/>
        <v>45000</v>
      </c>
      <c r="G167" s="14">
        <v>0</v>
      </c>
      <c r="H167" s="14">
        <v>45000</v>
      </c>
      <c r="I167" s="14">
        <v>45000</v>
      </c>
      <c r="J167" s="14">
        <v>45000</v>
      </c>
      <c r="K167" s="14">
        <v>0</v>
      </c>
      <c r="L167" s="14">
        <v>2608</v>
      </c>
      <c r="M167" s="14">
        <v>10449.5</v>
      </c>
      <c r="N167" s="14">
        <f>J167-M167</f>
        <v>34550.5</v>
      </c>
      <c r="O167" s="14">
        <f t="shared" ref="O167:O171" si="188">+N167+P167</f>
        <v>34550.5</v>
      </c>
      <c r="P167" s="14">
        <f>+I167-J167</f>
        <v>0</v>
      </c>
      <c r="Q167" s="14">
        <v>9851.5</v>
      </c>
      <c r="R167" s="14">
        <v>598</v>
      </c>
      <c r="S167" s="17">
        <f t="shared" si="187"/>
        <v>23.22111111111111</v>
      </c>
      <c r="T167" s="17">
        <f t="shared" si="89"/>
        <v>23.22111111111111</v>
      </c>
    </row>
    <row r="168" spans="1:1031" s="92" customFormat="1" ht="13.5" customHeight="1" x14ac:dyDescent="0.2">
      <c r="A168" s="75"/>
      <c r="B168" s="60">
        <v>160</v>
      </c>
      <c r="C168" s="10" t="s">
        <v>88</v>
      </c>
      <c r="D168" s="3">
        <f>D169</f>
        <v>24726</v>
      </c>
      <c r="E168" s="3">
        <f t="shared" ref="E168:R168" si="189">E169</f>
        <v>0</v>
      </c>
      <c r="F168" s="3">
        <f t="shared" si="189"/>
        <v>676691</v>
      </c>
      <c r="G168" s="3">
        <f t="shared" si="189"/>
        <v>148766</v>
      </c>
      <c r="H168" s="3">
        <f t="shared" si="189"/>
        <v>527925</v>
      </c>
      <c r="I168" s="3">
        <f t="shared" si="189"/>
        <v>701417</v>
      </c>
      <c r="J168" s="3">
        <f t="shared" si="189"/>
        <v>701417</v>
      </c>
      <c r="K168" s="3">
        <f t="shared" si="189"/>
        <v>0</v>
      </c>
      <c r="L168" s="3">
        <f t="shared" si="189"/>
        <v>14001.15</v>
      </c>
      <c r="M168" s="3">
        <f t="shared" si="189"/>
        <v>211213.91999999998</v>
      </c>
      <c r="N168" s="3">
        <f t="shared" si="189"/>
        <v>490203.08</v>
      </c>
      <c r="O168" s="3">
        <f t="shared" si="189"/>
        <v>490203.08</v>
      </c>
      <c r="P168" s="3">
        <f t="shared" si="189"/>
        <v>0</v>
      </c>
      <c r="Q168" s="3">
        <f t="shared" si="189"/>
        <v>53976.76</v>
      </c>
      <c r="R168" s="3">
        <f t="shared" si="189"/>
        <v>157237.16</v>
      </c>
      <c r="S168" s="4">
        <f t="shared" si="88"/>
        <v>30.112460918398043</v>
      </c>
      <c r="T168" s="4">
        <f t="shared" si="89"/>
        <v>30.112460918398043</v>
      </c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  <c r="DA168" s="75"/>
      <c r="DB168" s="75"/>
      <c r="DC168" s="75"/>
      <c r="DD168" s="75"/>
      <c r="DE168" s="75"/>
      <c r="DF168" s="75"/>
      <c r="DG168" s="75"/>
      <c r="DH168" s="75"/>
      <c r="DI168" s="75"/>
      <c r="DJ168" s="75"/>
      <c r="DK168" s="75"/>
      <c r="DL168" s="75"/>
      <c r="DM168" s="75"/>
      <c r="DN168" s="75"/>
      <c r="DO168" s="75"/>
      <c r="DP168" s="75"/>
      <c r="DQ168" s="75"/>
      <c r="DR168" s="75"/>
      <c r="DS168" s="75"/>
      <c r="DT168" s="75"/>
      <c r="DU168" s="75"/>
      <c r="DV168" s="75"/>
      <c r="DW168" s="75"/>
      <c r="DX168" s="75"/>
      <c r="DY168" s="75"/>
      <c r="DZ168" s="75"/>
      <c r="EA168" s="75"/>
      <c r="EB168" s="75"/>
      <c r="EC168" s="75"/>
      <c r="ED168" s="75"/>
      <c r="EE168" s="75"/>
      <c r="EF168" s="75"/>
      <c r="EG168" s="75"/>
      <c r="EH168" s="75"/>
      <c r="EI168" s="75"/>
      <c r="EJ168" s="75"/>
      <c r="EK168" s="75"/>
      <c r="EL168" s="75"/>
      <c r="EM168" s="75"/>
      <c r="EN168" s="75"/>
      <c r="EO168" s="75"/>
      <c r="EP168" s="75"/>
      <c r="EQ168" s="75"/>
      <c r="ER168" s="75"/>
      <c r="ES168" s="75"/>
      <c r="ET168" s="75"/>
      <c r="EU168" s="75"/>
      <c r="EV168" s="75"/>
      <c r="EW168" s="75"/>
      <c r="EX168" s="75"/>
      <c r="EY168" s="75"/>
      <c r="EZ168" s="75"/>
      <c r="FA168" s="75"/>
      <c r="FB168" s="75"/>
      <c r="FC168" s="75"/>
      <c r="FD168" s="75"/>
      <c r="FE168" s="75"/>
      <c r="FF168" s="75"/>
      <c r="FG168" s="75"/>
      <c r="FH168" s="75"/>
      <c r="FI168" s="75"/>
      <c r="FJ168" s="75"/>
      <c r="FK168" s="75"/>
      <c r="FL168" s="75"/>
      <c r="FM168" s="75"/>
      <c r="FN168" s="75"/>
      <c r="FO168" s="75"/>
      <c r="FP168" s="75"/>
      <c r="FQ168" s="75"/>
      <c r="FR168" s="75"/>
      <c r="FS168" s="75"/>
      <c r="FT168" s="75"/>
      <c r="FU168" s="75"/>
      <c r="FV168" s="75"/>
      <c r="FW168" s="75"/>
      <c r="FX168" s="75"/>
      <c r="FY168" s="75"/>
      <c r="FZ168" s="75"/>
      <c r="GA168" s="75"/>
      <c r="GB168" s="75"/>
      <c r="GC168" s="75"/>
      <c r="GD168" s="75"/>
      <c r="GE168" s="75"/>
      <c r="GF168" s="75"/>
      <c r="GG168" s="75"/>
      <c r="GH168" s="75"/>
      <c r="GI168" s="75"/>
      <c r="GJ168" s="75"/>
      <c r="GK168" s="75"/>
      <c r="GL168" s="75"/>
      <c r="GM168" s="75"/>
      <c r="GN168" s="75"/>
      <c r="GO168" s="75"/>
      <c r="GP168" s="75"/>
      <c r="GQ168" s="75"/>
      <c r="GR168" s="75"/>
      <c r="GS168" s="75"/>
      <c r="GT168" s="75"/>
      <c r="GU168" s="75"/>
      <c r="GV168" s="75"/>
      <c r="GW168" s="75"/>
      <c r="GX168" s="75"/>
      <c r="GY168" s="75"/>
      <c r="GZ168" s="75"/>
      <c r="HA168" s="75"/>
      <c r="HB168" s="75"/>
      <c r="HC168" s="75"/>
      <c r="HD168" s="75"/>
      <c r="HE168" s="75"/>
      <c r="HF168" s="75"/>
      <c r="HG168" s="75"/>
      <c r="HH168" s="75"/>
      <c r="HI168" s="75"/>
      <c r="HJ168" s="75"/>
      <c r="HK168" s="75"/>
      <c r="HL168" s="75"/>
      <c r="HM168" s="75"/>
      <c r="HN168" s="75"/>
      <c r="HO168" s="75"/>
      <c r="HP168" s="75"/>
      <c r="HQ168" s="75"/>
      <c r="HR168" s="75"/>
      <c r="HS168" s="75"/>
      <c r="HT168" s="75"/>
      <c r="HU168" s="75"/>
      <c r="HV168" s="75"/>
      <c r="HW168" s="75"/>
      <c r="HX168" s="75"/>
      <c r="HY168" s="75"/>
      <c r="HZ168" s="75"/>
      <c r="IA168" s="75"/>
      <c r="IB168" s="75"/>
      <c r="IC168" s="75"/>
      <c r="ID168" s="75"/>
      <c r="IE168" s="75"/>
      <c r="IF168" s="75"/>
      <c r="IG168" s="75"/>
      <c r="IH168" s="75"/>
      <c r="II168" s="75"/>
      <c r="IJ168" s="75"/>
      <c r="IK168" s="75"/>
      <c r="IL168" s="75"/>
      <c r="IM168" s="75"/>
      <c r="IN168" s="75"/>
      <c r="IO168" s="75"/>
      <c r="IP168" s="75"/>
      <c r="IQ168" s="75"/>
      <c r="IR168" s="75"/>
      <c r="IS168" s="75"/>
      <c r="IT168" s="75"/>
      <c r="IU168" s="75"/>
      <c r="IV168" s="75"/>
      <c r="IW168" s="75"/>
      <c r="IX168" s="75"/>
      <c r="IY168" s="75"/>
      <c r="IZ168" s="75"/>
      <c r="JA168" s="75"/>
      <c r="JB168" s="75"/>
      <c r="JC168" s="75"/>
      <c r="JD168" s="75"/>
      <c r="JE168" s="75"/>
      <c r="JF168" s="75"/>
      <c r="JG168" s="75"/>
      <c r="JH168" s="75"/>
      <c r="JI168" s="75"/>
      <c r="JJ168" s="75"/>
      <c r="JK168" s="75"/>
      <c r="JL168" s="75"/>
      <c r="JM168" s="75"/>
      <c r="JN168" s="75"/>
      <c r="JO168" s="75"/>
      <c r="JP168" s="75"/>
      <c r="JQ168" s="75"/>
      <c r="JR168" s="75"/>
      <c r="JS168" s="75"/>
      <c r="JT168" s="75"/>
      <c r="JU168" s="75"/>
      <c r="JV168" s="75"/>
      <c r="JW168" s="75"/>
      <c r="JX168" s="75"/>
      <c r="JY168" s="75"/>
      <c r="JZ168" s="75"/>
      <c r="KA168" s="75"/>
      <c r="KB168" s="75"/>
      <c r="KC168" s="75"/>
      <c r="KD168" s="75"/>
      <c r="KE168" s="75"/>
      <c r="KF168" s="75"/>
      <c r="KG168" s="75"/>
      <c r="KH168" s="75"/>
      <c r="KI168" s="75"/>
      <c r="KJ168" s="75"/>
      <c r="KK168" s="75"/>
      <c r="KL168" s="75"/>
      <c r="KM168" s="75"/>
      <c r="KN168" s="75"/>
      <c r="KO168" s="75"/>
      <c r="KP168" s="75"/>
      <c r="KQ168" s="75"/>
      <c r="KR168" s="75"/>
      <c r="KS168" s="75"/>
      <c r="KT168" s="75"/>
      <c r="KU168" s="75"/>
      <c r="KV168" s="75"/>
      <c r="KW168" s="75"/>
      <c r="KX168" s="75"/>
      <c r="KY168" s="75"/>
      <c r="KZ168" s="75"/>
      <c r="LA168" s="75"/>
      <c r="LB168" s="75"/>
      <c r="LC168" s="75"/>
      <c r="LD168" s="75"/>
      <c r="LE168" s="75"/>
      <c r="LF168" s="75"/>
      <c r="LG168" s="75"/>
      <c r="LH168" s="75"/>
      <c r="LI168" s="75"/>
      <c r="LJ168" s="75"/>
      <c r="LK168" s="75"/>
      <c r="LL168" s="75"/>
      <c r="LM168" s="75"/>
      <c r="LN168" s="75"/>
      <c r="LO168" s="75"/>
      <c r="LP168" s="75"/>
      <c r="LQ168" s="75"/>
      <c r="LR168" s="75"/>
      <c r="LS168" s="75"/>
      <c r="LT168" s="75"/>
      <c r="LU168" s="75"/>
      <c r="LV168" s="75"/>
      <c r="LW168" s="75"/>
      <c r="LX168" s="75"/>
      <c r="LY168" s="75"/>
      <c r="LZ168" s="75"/>
      <c r="MA168" s="75"/>
      <c r="MB168" s="75"/>
      <c r="MC168" s="75"/>
      <c r="MD168" s="75"/>
      <c r="ME168" s="75"/>
      <c r="MF168" s="75"/>
      <c r="MG168" s="75"/>
      <c r="MH168" s="75"/>
      <c r="MI168" s="75"/>
      <c r="MJ168" s="75"/>
      <c r="MK168" s="75"/>
      <c r="ML168" s="75"/>
      <c r="MM168" s="75"/>
      <c r="MN168" s="75"/>
      <c r="MO168" s="75"/>
      <c r="MP168" s="75"/>
      <c r="MQ168" s="75"/>
      <c r="MR168" s="75"/>
      <c r="MS168" s="75"/>
      <c r="MT168" s="75"/>
      <c r="MU168" s="75"/>
      <c r="MV168" s="75"/>
      <c r="MW168" s="75"/>
      <c r="MX168" s="75"/>
      <c r="MY168" s="75"/>
      <c r="MZ168" s="75"/>
      <c r="NA168" s="75"/>
      <c r="NB168" s="75"/>
      <c r="NC168" s="75"/>
      <c r="ND168" s="75"/>
      <c r="NE168" s="75"/>
      <c r="NF168" s="75"/>
      <c r="NG168" s="75"/>
      <c r="NH168" s="75"/>
      <c r="NI168" s="75"/>
      <c r="NJ168" s="75"/>
      <c r="NK168" s="75"/>
      <c r="NL168" s="75"/>
      <c r="NM168" s="75"/>
      <c r="NN168" s="75"/>
      <c r="NO168" s="75"/>
      <c r="NP168" s="75"/>
      <c r="NQ168" s="75"/>
      <c r="NR168" s="75"/>
      <c r="NS168" s="75"/>
      <c r="NT168" s="75"/>
      <c r="NU168" s="75"/>
      <c r="NV168" s="75"/>
      <c r="NW168" s="75"/>
      <c r="NX168" s="75"/>
      <c r="NY168" s="75"/>
      <c r="NZ168" s="75"/>
      <c r="OA168" s="75"/>
      <c r="OB168" s="75"/>
      <c r="OC168" s="75"/>
      <c r="OD168" s="75"/>
      <c r="OE168" s="75"/>
      <c r="OF168" s="75"/>
      <c r="OG168" s="75"/>
      <c r="OH168" s="75"/>
      <c r="OI168" s="75"/>
      <c r="OJ168" s="75"/>
      <c r="OK168" s="75"/>
      <c r="OL168" s="75"/>
      <c r="OM168" s="75"/>
      <c r="ON168" s="75"/>
      <c r="OO168" s="75"/>
      <c r="OP168" s="75"/>
      <c r="OQ168" s="75"/>
      <c r="OR168" s="75"/>
      <c r="OS168" s="75"/>
      <c r="OT168" s="75"/>
      <c r="OU168" s="75"/>
      <c r="OV168" s="75"/>
      <c r="OW168" s="75"/>
      <c r="OX168" s="75"/>
      <c r="OY168" s="75"/>
      <c r="OZ168" s="75"/>
      <c r="PA168" s="75"/>
      <c r="PB168" s="75"/>
      <c r="PC168" s="75"/>
      <c r="PD168" s="75"/>
      <c r="PE168" s="75"/>
      <c r="PF168" s="75"/>
      <c r="PG168" s="75"/>
      <c r="PH168" s="75"/>
      <c r="PI168" s="75"/>
      <c r="PJ168" s="75"/>
      <c r="PK168" s="75"/>
      <c r="PL168" s="75"/>
      <c r="PM168" s="75"/>
      <c r="PN168" s="75"/>
      <c r="PO168" s="75"/>
      <c r="PP168" s="75"/>
      <c r="PQ168" s="75"/>
      <c r="PR168" s="75"/>
      <c r="PS168" s="75"/>
      <c r="PT168" s="75"/>
      <c r="PU168" s="75"/>
      <c r="PV168" s="75"/>
      <c r="PW168" s="75"/>
      <c r="PX168" s="75"/>
      <c r="PY168" s="75"/>
      <c r="PZ168" s="75"/>
      <c r="QA168" s="75"/>
      <c r="QB168" s="75"/>
      <c r="QC168" s="75"/>
      <c r="QD168" s="75"/>
      <c r="QE168" s="75"/>
      <c r="QF168" s="75"/>
      <c r="QG168" s="75"/>
      <c r="QH168" s="75"/>
      <c r="QI168" s="75"/>
      <c r="QJ168" s="75"/>
      <c r="QK168" s="75"/>
      <c r="QL168" s="75"/>
      <c r="QM168" s="75"/>
      <c r="QN168" s="75"/>
      <c r="QO168" s="75"/>
      <c r="QP168" s="75"/>
      <c r="QQ168" s="75"/>
      <c r="QR168" s="75"/>
      <c r="QS168" s="75"/>
      <c r="QT168" s="75"/>
      <c r="QU168" s="75"/>
      <c r="QV168" s="75"/>
      <c r="QW168" s="75"/>
      <c r="QX168" s="75"/>
      <c r="QY168" s="75"/>
      <c r="QZ168" s="75"/>
      <c r="RA168" s="75"/>
      <c r="RB168" s="75"/>
      <c r="RC168" s="75"/>
      <c r="RD168" s="75"/>
      <c r="RE168" s="75"/>
      <c r="RF168" s="75"/>
      <c r="RG168" s="75"/>
      <c r="RH168" s="75"/>
      <c r="RI168" s="75"/>
      <c r="RJ168" s="75"/>
      <c r="RK168" s="75"/>
      <c r="RL168" s="75"/>
      <c r="RM168" s="75"/>
      <c r="RN168" s="75"/>
      <c r="RO168" s="75"/>
      <c r="RP168" s="75"/>
      <c r="RQ168" s="75"/>
      <c r="RR168" s="75"/>
      <c r="RS168" s="75"/>
      <c r="RT168" s="75"/>
      <c r="RU168" s="75"/>
      <c r="RV168" s="75"/>
      <c r="RW168" s="75"/>
      <c r="RX168" s="75"/>
      <c r="RY168" s="75"/>
      <c r="RZ168" s="75"/>
      <c r="SA168" s="75"/>
      <c r="SB168" s="75"/>
      <c r="SC168" s="75"/>
      <c r="SD168" s="75"/>
      <c r="SE168" s="75"/>
      <c r="SF168" s="75"/>
      <c r="SG168" s="75"/>
      <c r="SH168" s="75"/>
      <c r="SI168" s="75"/>
      <c r="SJ168" s="75"/>
      <c r="SK168" s="75"/>
      <c r="SL168" s="75"/>
      <c r="SM168" s="75"/>
      <c r="SN168" s="75"/>
      <c r="SO168" s="75"/>
      <c r="SP168" s="75"/>
      <c r="SQ168" s="75"/>
      <c r="SR168" s="75"/>
      <c r="SS168" s="75"/>
      <c r="ST168" s="75"/>
      <c r="SU168" s="75"/>
      <c r="SV168" s="75"/>
      <c r="SW168" s="75"/>
      <c r="SX168" s="75"/>
      <c r="SY168" s="75"/>
      <c r="SZ168" s="75"/>
      <c r="TA168" s="75"/>
      <c r="TB168" s="75"/>
      <c r="TC168" s="75"/>
      <c r="TD168" s="75"/>
      <c r="TE168" s="75"/>
      <c r="TF168" s="75"/>
      <c r="TG168" s="75"/>
      <c r="TH168" s="75"/>
      <c r="TI168" s="75"/>
      <c r="TJ168" s="75"/>
      <c r="TK168" s="75"/>
      <c r="TL168" s="75"/>
      <c r="TM168" s="75"/>
      <c r="TN168" s="75"/>
      <c r="TO168" s="75"/>
      <c r="TP168" s="75"/>
      <c r="TQ168" s="75"/>
      <c r="TR168" s="75"/>
      <c r="TS168" s="75"/>
      <c r="TT168" s="75"/>
      <c r="TU168" s="75"/>
      <c r="TV168" s="75"/>
      <c r="TW168" s="75"/>
      <c r="TX168" s="75"/>
      <c r="TY168" s="75"/>
      <c r="TZ168" s="75"/>
      <c r="UA168" s="75"/>
      <c r="UB168" s="75"/>
      <c r="UC168" s="75"/>
      <c r="UD168" s="75"/>
      <c r="UE168" s="75"/>
      <c r="UF168" s="75"/>
      <c r="UG168" s="75"/>
      <c r="UH168" s="75"/>
      <c r="UI168" s="75"/>
      <c r="UJ168" s="75"/>
      <c r="UK168" s="75"/>
      <c r="UL168" s="75"/>
      <c r="UM168" s="75"/>
      <c r="UN168" s="75"/>
      <c r="UO168" s="75"/>
      <c r="UP168" s="75"/>
      <c r="UQ168" s="75"/>
      <c r="UR168" s="75"/>
      <c r="US168" s="75"/>
      <c r="UT168" s="75"/>
      <c r="UU168" s="75"/>
      <c r="UV168" s="75"/>
      <c r="UW168" s="75"/>
      <c r="UX168" s="75"/>
      <c r="UY168" s="75"/>
      <c r="UZ168" s="75"/>
      <c r="VA168" s="75"/>
      <c r="VB168" s="75"/>
      <c r="VC168" s="75"/>
      <c r="VD168" s="75"/>
      <c r="VE168" s="75"/>
      <c r="VF168" s="75"/>
      <c r="VG168" s="75"/>
      <c r="VH168" s="75"/>
      <c r="VI168" s="75"/>
      <c r="VJ168" s="75"/>
      <c r="VK168" s="75"/>
      <c r="VL168" s="75"/>
      <c r="VM168" s="75"/>
      <c r="VN168" s="75"/>
      <c r="VO168" s="75"/>
      <c r="VP168" s="75"/>
      <c r="VQ168" s="75"/>
      <c r="VR168" s="75"/>
      <c r="VS168" s="75"/>
      <c r="VT168" s="75"/>
      <c r="VU168" s="75"/>
      <c r="VV168" s="75"/>
      <c r="VW168" s="75"/>
      <c r="VX168" s="75"/>
      <c r="VY168" s="75"/>
      <c r="VZ168" s="75"/>
      <c r="WA168" s="75"/>
      <c r="WB168" s="75"/>
      <c r="WC168" s="75"/>
      <c r="WD168" s="75"/>
      <c r="WE168" s="75"/>
      <c r="WF168" s="75"/>
      <c r="WG168" s="75"/>
      <c r="WH168" s="75"/>
      <c r="WI168" s="75"/>
      <c r="WJ168" s="75"/>
      <c r="WK168" s="75"/>
      <c r="WL168" s="75"/>
      <c r="WM168" s="75"/>
      <c r="WN168" s="75"/>
      <c r="WO168" s="75"/>
      <c r="WP168" s="75"/>
      <c r="WQ168" s="75"/>
      <c r="WR168" s="75"/>
      <c r="WS168" s="75"/>
      <c r="WT168" s="75"/>
      <c r="WU168" s="75"/>
      <c r="WV168" s="75"/>
      <c r="WW168" s="75"/>
      <c r="WX168" s="75"/>
      <c r="WY168" s="75"/>
      <c r="WZ168" s="75"/>
      <c r="XA168" s="75"/>
      <c r="XB168" s="75"/>
      <c r="XC168" s="75"/>
      <c r="XD168" s="75"/>
      <c r="XE168" s="75"/>
      <c r="XF168" s="75"/>
      <c r="XG168" s="75"/>
      <c r="XH168" s="75"/>
      <c r="XI168" s="75"/>
      <c r="XJ168" s="75"/>
      <c r="XK168" s="75"/>
      <c r="XL168" s="75"/>
      <c r="XM168" s="75"/>
      <c r="XN168" s="75"/>
      <c r="XO168" s="75"/>
      <c r="XP168" s="75"/>
      <c r="XQ168" s="75"/>
      <c r="XR168" s="75"/>
      <c r="XS168" s="75"/>
      <c r="XT168" s="75"/>
      <c r="XU168" s="75"/>
      <c r="XV168" s="75"/>
      <c r="XW168" s="75"/>
      <c r="XX168" s="75"/>
      <c r="XY168" s="75"/>
      <c r="XZ168" s="75"/>
      <c r="YA168" s="75"/>
      <c r="YB168" s="75"/>
      <c r="YC168" s="75"/>
      <c r="YD168" s="75"/>
      <c r="YE168" s="75"/>
      <c r="YF168" s="75"/>
      <c r="YG168" s="75"/>
      <c r="YH168" s="75"/>
      <c r="YI168" s="75"/>
      <c r="YJ168" s="75"/>
      <c r="YK168" s="75"/>
      <c r="YL168" s="75"/>
      <c r="YM168" s="75"/>
      <c r="YN168" s="75"/>
      <c r="YO168" s="75"/>
      <c r="YP168" s="75"/>
      <c r="YQ168" s="75"/>
      <c r="YR168" s="75"/>
      <c r="YS168" s="75"/>
      <c r="YT168" s="75"/>
      <c r="YU168" s="75"/>
      <c r="YV168" s="75"/>
      <c r="YW168" s="75"/>
      <c r="YX168" s="75"/>
      <c r="YY168" s="75"/>
      <c r="YZ168" s="75"/>
      <c r="ZA168" s="75"/>
      <c r="ZB168" s="75"/>
      <c r="ZC168" s="75"/>
      <c r="ZD168" s="75"/>
      <c r="ZE168" s="75"/>
      <c r="ZF168" s="75"/>
      <c r="ZG168" s="75"/>
      <c r="ZH168" s="75"/>
      <c r="ZI168" s="75"/>
      <c r="ZJ168" s="75"/>
      <c r="ZK168" s="75"/>
      <c r="ZL168" s="75"/>
      <c r="ZM168" s="75"/>
      <c r="ZN168" s="75"/>
      <c r="ZO168" s="75"/>
      <c r="ZP168" s="75"/>
      <c r="ZQ168" s="75"/>
      <c r="ZR168" s="75"/>
      <c r="ZS168" s="75"/>
      <c r="ZT168" s="75"/>
      <c r="ZU168" s="75"/>
      <c r="ZV168" s="75"/>
      <c r="ZW168" s="75"/>
      <c r="ZX168" s="75"/>
      <c r="ZY168" s="75"/>
      <c r="ZZ168" s="75"/>
      <c r="AAA168" s="75"/>
      <c r="AAB168" s="75"/>
      <c r="AAC168" s="75"/>
      <c r="AAD168" s="75"/>
      <c r="AAE168" s="75"/>
      <c r="AAF168" s="75"/>
      <c r="AAG168" s="75"/>
      <c r="AAH168" s="75"/>
      <c r="AAI168" s="75"/>
      <c r="AAJ168" s="75"/>
      <c r="AAK168" s="75"/>
      <c r="AAL168" s="75"/>
      <c r="AAM168" s="75"/>
      <c r="AAN168" s="75"/>
      <c r="AAO168" s="75"/>
      <c r="AAP168" s="75"/>
      <c r="AAQ168" s="75"/>
      <c r="AAR168" s="75"/>
      <c r="AAS168" s="75"/>
      <c r="AAT168" s="75"/>
      <c r="AAU168" s="75"/>
      <c r="AAV168" s="75"/>
      <c r="AAW168" s="75"/>
      <c r="AAX168" s="75"/>
      <c r="AAY168" s="75"/>
      <c r="AAZ168" s="75"/>
      <c r="ABA168" s="75"/>
      <c r="ABB168" s="75"/>
      <c r="ABC168" s="75"/>
      <c r="ABD168" s="75"/>
      <c r="ABE168" s="75"/>
      <c r="ABF168" s="75"/>
      <c r="ABG168" s="75"/>
      <c r="ABH168" s="75"/>
      <c r="ABI168" s="75"/>
      <c r="ABJ168" s="75"/>
      <c r="ABK168" s="75"/>
      <c r="ABL168" s="75"/>
      <c r="ABM168" s="75"/>
      <c r="ABN168" s="75"/>
      <c r="ABO168" s="75"/>
      <c r="ABP168" s="75"/>
      <c r="ABQ168" s="75"/>
      <c r="ABR168" s="75"/>
      <c r="ABS168" s="75"/>
      <c r="ABT168" s="75"/>
      <c r="ABU168" s="75"/>
      <c r="ABV168" s="75"/>
      <c r="ABW168" s="75"/>
      <c r="ABX168" s="75"/>
      <c r="ABY168" s="75"/>
      <c r="ABZ168" s="75"/>
      <c r="ACA168" s="75"/>
      <c r="ACB168" s="75"/>
      <c r="ACC168" s="75"/>
      <c r="ACD168" s="75"/>
      <c r="ACE168" s="75"/>
      <c r="ACF168" s="75"/>
      <c r="ACG168" s="75"/>
      <c r="ACH168" s="75"/>
      <c r="ACI168" s="75"/>
      <c r="ACJ168" s="75"/>
      <c r="ACK168" s="75"/>
      <c r="ACL168" s="75"/>
      <c r="ACM168" s="75"/>
      <c r="ACN168" s="75"/>
      <c r="ACO168" s="75"/>
      <c r="ACP168" s="75"/>
      <c r="ACQ168" s="75"/>
      <c r="ACR168" s="75"/>
      <c r="ACS168" s="75"/>
      <c r="ACT168" s="75"/>
      <c r="ACU168" s="75"/>
      <c r="ACV168" s="75"/>
      <c r="ACW168" s="75"/>
      <c r="ACX168" s="75"/>
      <c r="ACY168" s="75"/>
      <c r="ACZ168" s="75"/>
      <c r="ADA168" s="75"/>
      <c r="ADB168" s="75"/>
      <c r="ADC168" s="75"/>
      <c r="ADD168" s="75"/>
      <c r="ADE168" s="75"/>
      <c r="ADF168" s="75"/>
      <c r="ADG168" s="75"/>
      <c r="ADH168" s="75"/>
      <c r="ADI168" s="75"/>
      <c r="ADJ168" s="75"/>
      <c r="ADK168" s="75"/>
      <c r="ADL168" s="75"/>
      <c r="ADM168" s="75"/>
      <c r="ADN168" s="75"/>
      <c r="ADO168" s="75"/>
      <c r="ADP168" s="75"/>
      <c r="ADQ168" s="75"/>
      <c r="ADR168" s="75"/>
      <c r="ADS168" s="75"/>
      <c r="ADT168" s="75"/>
      <c r="ADU168" s="75"/>
      <c r="ADV168" s="75"/>
      <c r="ADW168" s="75"/>
      <c r="ADX168" s="75"/>
      <c r="ADY168" s="75"/>
      <c r="ADZ168" s="75"/>
      <c r="AEA168" s="75"/>
      <c r="AEB168" s="75"/>
      <c r="AEC168" s="75"/>
      <c r="AED168" s="75"/>
      <c r="AEE168" s="75"/>
      <c r="AEF168" s="75"/>
      <c r="AEG168" s="75"/>
      <c r="AEH168" s="75"/>
      <c r="AEI168" s="75"/>
      <c r="AEJ168" s="75"/>
      <c r="AEK168" s="75"/>
      <c r="AEL168" s="75"/>
      <c r="AEM168" s="75"/>
      <c r="AEN168" s="75"/>
      <c r="AEO168" s="75"/>
      <c r="AEP168" s="75"/>
      <c r="AEQ168" s="75"/>
      <c r="AER168" s="75"/>
      <c r="AES168" s="75"/>
      <c r="AET168" s="75"/>
      <c r="AEU168" s="75"/>
      <c r="AEV168" s="75"/>
      <c r="AEW168" s="75"/>
      <c r="AEX168" s="75"/>
      <c r="AEY168" s="75"/>
      <c r="AEZ168" s="75"/>
      <c r="AFA168" s="75"/>
      <c r="AFB168" s="75"/>
      <c r="AFC168" s="75"/>
      <c r="AFD168" s="75"/>
      <c r="AFE168" s="75"/>
      <c r="AFF168" s="75"/>
      <c r="AFG168" s="75"/>
      <c r="AFH168" s="75"/>
      <c r="AFI168" s="75"/>
      <c r="AFJ168" s="75"/>
      <c r="AFK168" s="75"/>
      <c r="AFL168" s="75"/>
      <c r="AFM168" s="75"/>
      <c r="AFN168" s="75"/>
      <c r="AFO168" s="75"/>
      <c r="AFP168" s="75"/>
      <c r="AFQ168" s="75"/>
      <c r="AFR168" s="75"/>
      <c r="AFS168" s="75"/>
      <c r="AFT168" s="75"/>
      <c r="AFU168" s="75"/>
      <c r="AFV168" s="75"/>
      <c r="AFW168" s="75"/>
      <c r="AFX168" s="75"/>
      <c r="AFY168" s="75"/>
      <c r="AFZ168" s="75"/>
      <c r="AGA168" s="75"/>
      <c r="AGB168" s="75"/>
      <c r="AGC168" s="75"/>
      <c r="AGD168" s="75"/>
      <c r="AGE168" s="75"/>
      <c r="AGF168" s="75"/>
      <c r="AGG168" s="75"/>
      <c r="AGH168" s="75"/>
      <c r="AGI168" s="75"/>
      <c r="AGJ168" s="75"/>
      <c r="AGK168" s="75"/>
      <c r="AGL168" s="75"/>
      <c r="AGM168" s="75"/>
      <c r="AGN168" s="75"/>
      <c r="AGO168" s="75"/>
      <c r="AGP168" s="75"/>
      <c r="AGQ168" s="75"/>
      <c r="AGR168" s="75"/>
      <c r="AGS168" s="75"/>
      <c r="AGT168" s="75"/>
      <c r="AGU168" s="75"/>
      <c r="AGV168" s="75"/>
      <c r="AGW168" s="75"/>
      <c r="AGX168" s="75"/>
      <c r="AGY168" s="75"/>
      <c r="AGZ168" s="75"/>
      <c r="AHA168" s="75"/>
      <c r="AHB168" s="75"/>
      <c r="AHC168" s="75"/>
      <c r="AHD168" s="75"/>
      <c r="AHE168" s="75"/>
      <c r="AHF168" s="75"/>
      <c r="AHG168" s="75"/>
      <c r="AHH168" s="75"/>
      <c r="AHI168" s="75"/>
      <c r="AHJ168" s="75"/>
      <c r="AHK168" s="75"/>
      <c r="AHL168" s="75"/>
      <c r="AHM168" s="75"/>
      <c r="AHN168" s="75"/>
      <c r="AHO168" s="75"/>
      <c r="AHP168" s="75"/>
      <c r="AHQ168" s="75"/>
      <c r="AHR168" s="75"/>
      <c r="AHS168" s="75"/>
      <c r="AHT168" s="75"/>
      <c r="AHU168" s="75"/>
      <c r="AHV168" s="75"/>
      <c r="AHW168" s="75"/>
      <c r="AHX168" s="75"/>
      <c r="AHY168" s="75"/>
      <c r="AHZ168" s="75"/>
      <c r="AIA168" s="75"/>
      <c r="AIB168" s="75"/>
      <c r="AIC168" s="75"/>
      <c r="AID168" s="75"/>
      <c r="AIE168" s="75"/>
      <c r="AIF168" s="75"/>
      <c r="AIG168" s="75"/>
      <c r="AIH168" s="75"/>
      <c r="AII168" s="75"/>
      <c r="AIJ168" s="75"/>
      <c r="AIK168" s="75"/>
      <c r="AIL168" s="75"/>
      <c r="AIM168" s="75"/>
      <c r="AIN168" s="75"/>
      <c r="AIO168" s="75"/>
      <c r="AIP168" s="75"/>
      <c r="AIQ168" s="75"/>
      <c r="AIR168" s="75"/>
      <c r="AIS168" s="75"/>
      <c r="AIT168" s="75"/>
      <c r="AIU168" s="75"/>
      <c r="AIV168" s="75"/>
      <c r="AIW168" s="75"/>
      <c r="AIX168" s="75"/>
      <c r="AIY168" s="75"/>
      <c r="AIZ168" s="75"/>
      <c r="AJA168" s="75"/>
      <c r="AJB168" s="75"/>
      <c r="AJC168" s="75"/>
      <c r="AJD168" s="75"/>
      <c r="AJE168" s="75"/>
      <c r="AJF168" s="75"/>
      <c r="AJG168" s="75"/>
      <c r="AJH168" s="75"/>
      <c r="AJI168" s="75"/>
      <c r="AJJ168" s="75"/>
      <c r="AJK168" s="75"/>
      <c r="AJL168" s="75"/>
      <c r="AJM168" s="75"/>
      <c r="AJN168" s="75"/>
      <c r="AJO168" s="75"/>
      <c r="AJP168" s="75"/>
      <c r="AJQ168" s="75"/>
      <c r="AJR168" s="75"/>
      <c r="AJS168" s="75"/>
      <c r="AJT168" s="75"/>
      <c r="AJU168" s="75"/>
      <c r="AJV168" s="75"/>
      <c r="AJW168" s="75"/>
      <c r="AJX168" s="75"/>
      <c r="AJY168" s="75"/>
      <c r="AJZ168" s="75"/>
      <c r="AKA168" s="75"/>
      <c r="AKB168" s="75"/>
      <c r="AKC168" s="75"/>
      <c r="AKD168" s="75"/>
      <c r="AKE168" s="75"/>
      <c r="AKF168" s="75"/>
      <c r="AKG168" s="75"/>
      <c r="AKH168" s="75"/>
      <c r="AKI168" s="75"/>
      <c r="AKJ168" s="75"/>
      <c r="AKK168" s="75"/>
      <c r="AKL168" s="75"/>
      <c r="AKM168" s="75"/>
      <c r="AKN168" s="75"/>
      <c r="AKO168" s="75"/>
      <c r="AKP168" s="75"/>
      <c r="AKQ168" s="75"/>
      <c r="AKR168" s="75"/>
      <c r="AKS168" s="75"/>
      <c r="AKT168" s="75"/>
      <c r="AKU168" s="75"/>
      <c r="AKV168" s="75"/>
      <c r="AKW168" s="75"/>
      <c r="AKX168" s="75"/>
      <c r="AKY168" s="75"/>
      <c r="AKZ168" s="75"/>
      <c r="ALA168" s="75"/>
      <c r="ALB168" s="75"/>
      <c r="ALC168" s="75"/>
      <c r="ALD168" s="75"/>
      <c r="ALE168" s="75"/>
      <c r="ALF168" s="75"/>
      <c r="ALG168" s="75"/>
      <c r="ALH168" s="75"/>
      <c r="ALI168" s="75"/>
      <c r="ALJ168" s="75"/>
      <c r="ALK168" s="75"/>
      <c r="ALL168" s="75"/>
      <c r="ALM168" s="75"/>
      <c r="ALN168" s="75"/>
      <c r="ALO168" s="75"/>
      <c r="ALP168" s="75"/>
      <c r="ALQ168" s="75"/>
      <c r="ALR168" s="75"/>
      <c r="ALS168" s="75"/>
      <c r="ALT168" s="75"/>
      <c r="ALU168" s="75"/>
      <c r="ALV168" s="75"/>
      <c r="ALW168" s="75"/>
      <c r="ALX168" s="75"/>
      <c r="ALY168" s="75"/>
      <c r="ALZ168" s="75"/>
      <c r="AMA168" s="75"/>
      <c r="AMB168" s="75"/>
      <c r="AMC168" s="75"/>
      <c r="AMD168" s="75"/>
      <c r="AME168" s="75"/>
      <c r="AMF168" s="75"/>
      <c r="AMG168" s="75"/>
      <c r="AMH168" s="75"/>
      <c r="AMI168" s="75"/>
      <c r="AMJ168" s="75"/>
      <c r="AMK168" s="75"/>
      <c r="AML168" s="75"/>
      <c r="AMM168" s="75"/>
      <c r="AMN168" s="75"/>
      <c r="AMO168" s="75"/>
      <c r="AMP168" s="75"/>
      <c r="AMQ168" s="75"/>
    </row>
    <row r="169" spans="1:1031" ht="13.5" customHeight="1" x14ac:dyDescent="0.2">
      <c r="B169" s="59">
        <v>169</v>
      </c>
      <c r="C169" s="69" t="s">
        <v>93</v>
      </c>
      <c r="D169" s="14">
        <v>24726</v>
      </c>
      <c r="E169" s="14">
        <v>0</v>
      </c>
      <c r="F169" s="13">
        <f t="shared" si="185"/>
        <v>676691</v>
      </c>
      <c r="G169" s="13">
        <v>148766</v>
      </c>
      <c r="H169" s="13">
        <v>527925</v>
      </c>
      <c r="I169" s="14">
        <v>701417</v>
      </c>
      <c r="J169" s="13">
        <v>701417</v>
      </c>
      <c r="K169" s="13">
        <v>0</v>
      </c>
      <c r="L169" s="14">
        <f>149.8+13851.35</f>
        <v>14001.15</v>
      </c>
      <c r="M169" s="14">
        <f>11977.14+199236.78</f>
        <v>211213.91999999998</v>
      </c>
      <c r="N169" s="14">
        <f>J169-M169</f>
        <v>490203.08</v>
      </c>
      <c r="O169" s="14">
        <f t="shared" si="188"/>
        <v>490203.08</v>
      </c>
      <c r="P169" s="14">
        <f>+I169-J169</f>
        <v>0</v>
      </c>
      <c r="Q169" s="13">
        <v>53976.76</v>
      </c>
      <c r="R169" s="16">
        <v>157237.16</v>
      </c>
      <c r="S169" s="17">
        <f t="shared" si="88"/>
        <v>30.112460918398043</v>
      </c>
      <c r="T169" s="17">
        <f t="shared" si="89"/>
        <v>30.112460918398043</v>
      </c>
    </row>
    <row r="170" spans="1:1031" ht="13.5" customHeight="1" x14ac:dyDescent="0.2">
      <c r="B170" s="57">
        <v>170</v>
      </c>
      <c r="C170" s="70" t="s">
        <v>94</v>
      </c>
      <c r="D170" s="22">
        <f t="shared" ref="D170:E170" si="190">+D171</f>
        <v>0</v>
      </c>
      <c r="E170" s="22">
        <f t="shared" si="190"/>
        <v>0</v>
      </c>
      <c r="F170" s="22">
        <f t="shared" ref="F170:R170" si="191">+F171</f>
        <v>595489</v>
      </c>
      <c r="G170" s="22">
        <f t="shared" si="191"/>
        <v>-21331</v>
      </c>
      <c r="H170" s="22">
        <f t="shared" si="191"/>
        <v>616820</v>
      </c>
      <c r="I170" s="22">
        <f t="shared" si="191"/>
        <v>595489</v>
      </c>
      <c r="J170" s="22">
        <f t="shared" si="191"/>
        <v>595489</v>
      </c>
      <c r="K170" s="22">
        <f t="shared" si="191"/>
        <v>0</v>
      </c>
      <c r="L170" s="22">
        <f t="shared" si="191"/>
        <v>0</v>
      </c>
      <c r="M170" s="22">
        <f t="shared" si="191"/>
        <v>0</v>
      </c>
      <c r="N170" s="22">
        <f t="shared" si="191"/>
        <v>595489</v>
      </c>
      <c r="O170" s="22">
        <f t="shared" si="191"/>
        <v>595489</v>
      </c>
      <c r="P170" s="22">
        <f t="shared" si="191"/>
        <v>0</v>
      </c>
      <c r="Q170" s="22">
        <f t="shared" si="191"/>
        <v>0</v>
      </c>
      <c r="R170" s="22">
        <f t="shared" si="191"/>
        <v>0</v>
      </c>
      <c r="S170" s="4">
        <f t="shared" ref="S170:S171" si="192">+M170/J170*100</f>
        <v>0</v>
      </c>
      <c r="T170" s="4">
        <f t="shared" ref="T170:T171" si="193">+M170/I170*100</f>
        <v>0</v>
      </c>
    </row>
    <row r="171" spans="1:1031" ht="13.5" customHeight="1" x14ac:dyDescent="0.2">
      <c r="B171" s="61">
        <v>171</v>
      </c>
      <c r="C171" s="71" t="s">
        <v>95</v>
      </c>
      <c r="D171" s="14">
        <v>0</v>
      </c>
      <c r="E171" s="14">
        <v>0</v>
      </c>
      <c r="F171" s="13">
        <f t="shared" si="185"/>
        <v>595489</v>
      </c>
      <c r="G171" s="13">
        <v>-21331</v>
      </c>
      <c r="H171" s="13">
        <v>616820</v>
      </c>
      <c r="I171" s="14">
        <v>595489</v>
      </c>
      <c r="J171" s="13">
        <v>595489</v>
      </c>
      <c r="K171" s="13">
        <v>0</v>
      </c>
      <c r="L171" s="14">
        <v>0</v>
      </c>
      <c r="M171" s="14">
        <v>0</v>
      </c>
      <c r="N171" s="14">
        <f>J171-M171</f>
        <v>595489</v>
      </c>
      <c r="O171" s="14">
        <f t="shared" si="188"/>
        <v>595489</v>
      </c>
      <c r="P171" s="14">
        <f>+I171-J171</f>
        <v>0</v>
      </c>
      <c r="Q171" s="13">
        <v>0</v>
      </c>
      <c r="R171" s="13">
        <v>0</v>
      </c>
      <c r="S171" s="17">
        <f t="shared" si="192"/>
        <v>0</v>
      </c>
      <c r="T171" s="17">
        <f t="shared" si="193"/>
        <v>0</v>
      </c>
    </row>
    <row r="172" spans="1:1031" ht="12" customHeight="1" x14ac:dyDescent="0.2">
      <c r="B172" s="57">
        <v>2</v>
      </c>
      <c r="C172" s="72" t="s">
        <v>104</v>
      </c>
      <c r="D172" s="3">
        <f>+D175+D178+D186+D189</f>
        <v>30000</v>
      </c>
      <c r="E172" s="3">
        <f t="shared" ref="E172" si="194">+E175+E178+E186+E189</f>
        <v>0</v>
      </c>
      <c r="F172" s="3">
        <f>+F173+F175+F178+F186+F189+F191</f>
        <v>403691</v>
      </c>
      <c r="G172" s="3">
        <f>+G175+G178+G186+G189+G191</f>
        <v>24691</v>
      </c>
      <c r="H172" s="3">
        <f>+H173+H175+H178+H186+H189+H191</f>
        <v>379000</v>
      </c>
      <c r="I172" s="3">
        <f>+I173+I175+I178+I186+I189+I191</f>
        <v>433691</v>
      </c>
      <c r="J172" s="3">
        <f>+J173+J175+J178+J186+J189+J191</f>
        <v>433691</v>
      </c>
      <c r="K172" s="3">
        <f t="shared" ref="K172" si="195">+K175+K178+K186+K189+K191</f>
        <v>0</v>
      </c>
      <c r="L172" s="3">
        <f>+L173+L175+L178+L186+L189+L191</f>
        <v>8056.01</v>
      </c>
      <c r="M172" s="3">
        <f>+M173+M175+M178+M186+M189+M191</f>
        <v>161778.90000000002</v>
      </c>
      <c r="N172" s="3">
        <f t="shared" ref="N172:P172" si="196">+N173+N175+N178+N186+N189+N191</f>
        <v>271912.09999999998</v>
      </c>
      <c r="O172" s="3">
        <f t="shared" si="196"/>
        <v>271912.09999999998</v>
      </c>
      <c r="P172" s="3">
        <f t="shared" si="196"/>
        <v>0</v>
      </c>
      <c r="Q172" s="3">
        <f>+Q173+Q175+Q178+Q186+Q189+Q191</f>
        <v>100895.71999999999</v>
      </c>
      <c r="R172" s="3">
        <f>+R173+R175+R178+R186+R189+R191</f>
        <v>60883.179999999993</v>
      </c>
      <c r="S172" s="4">
        <f t="shared" si="88"/>
        <v>37.302803147863344</v>
      </c>
      <c r="T172" s="4">
        <f t="shared" si="89"/>
        <v>37.302803147863344</v>
      </c>
    </row>
    <row r="173" spans="1:1031" ht="12" customHeight="1" x14ac:dyDescent="0.2">
      <c r="B173" s="57">
        <v>200</v>
      </c>
      <c r="C173" s="72" t="s">
        <v>105</v>
      </c>
      <c r="D173" s="3">
        <f>+D174</f>
        <v>0</v>
      </c>
      <c r="E173" s="3">
        <f t="shared" ref="E173:R173" si="197">+E174</f>
        <v>0</v>
      </c>
      <c r="F173" s="3">
        <f t="shared" si="197"/>
        <v>45000</v>
      </c>
      <c r="G173" s="3">
        <f t="shared" si="197"/>
        <v>0</v>
      </c>
      <c r="H173" s="3">
        <f t="shared" si="197"/>
        <v>45000</v>
      </c>
      <c r="I173" s="3">
        <f t="shared" si="197"/>
        <v>45000</v>
      </c>
      <c r="J173" s="3">
        <f t="shared" si="197"/>
        <v>45000</v>
      </c>
      <c r="K173" s="3">
        <f t="shared" si="197"/>
        <v>0</v>
      </c>
      <c r="L173" s="3">
        <f t="shared" si="197"/>
        <v>1548</v>
      </c>
      <c r="M173" s="3">
        <f t="shared" si="197"/>
        <v>4768</v>
      </c>
      <c r="N173" s="3">
        <f t="shared" si="197"/>
        <v>40232</v>
      </c>
      <c r="O173" s="3">
        <f t="shared" si="197"/>
        <v>40232</v>
      </c>
      <c r="P173" s="3">
        <f t="shared" si="197"/>
        <v>0</v>
      </c>
      <c r="Q173" s="3">
        <f t="shared" si="197"/>
        <v>4420</v>
      </c>
      <c r="R173" s="3">
        <f t="shared" si="197"/>
        <v>348</v>
      </c>
      <c r="S173" s="4">
        <f t="shared" si="88"/>
        <v>10.595555555555555</v>
      </c>
      <c r="T173" s="4">
        <f t="shared" si="89"/>
        <v>10.595555555555555</v>
      </c>
    </row>
    <row r="174" spans="1:1031" ht="12" customHeight="1" x14ac:dyDescent="0.2">
      <c r="B174" s="61">
        <v>201</v>
      </c>
      <c r="C174" s="73" t="s">
        <v>180</v>
      </c>
      <c r="D174" s="14">
        <v>0</v>
      </c>
      <c r="E174" s="14">
        <v>0</v>
      </c>
      <c r="F174" s="13">
        <f t="shared" ref="F174:F191" si="198">+G174+H174</f>
        <v>45000</v>
      </c>
      <c r="G174" s="14">
        <v>0</v>
      </c>
      <c r="H174" s="14">
        <v>45000</v>
      </c>
      <c r="I174" s="14">
        <v>45000</v>
      </c>
      <c r="J174" s="14">
        <v>45000</v>
      </c>
      <c r="K174" s="14">
        <v>0</v>
      </c>
      <c r="L174" s="14">
        <v>1548</v>
      </c>
      <c r="M174" s="14">
        <v>4768</v>
      </c>
      <c r="N174" s="14">
        <f>J174-M174</f>
        <v>40232</v>
      </c>
      <c r="O174" s="14">
        <f t="shared" ref="O174" si="199">+N174+P174</f>
        <v>40232</v>
      </c>
      <c r="P174" s="3">
        <f>+I174-J174</f>
        <v>0</v>
      </c>
      <c r="Q174" s="14">
        <v>4420</v>
      </c>
      <c r="R174" s="14">
        <v>348</v>
      </c>
      <c r="S174" s="17">
        <f t="shared" si="88"/>
        <v>10.595555555555555</v>
      </c>
      <c r="T174" s="17">
        <f t="shared" si="89"/>
        <v>10.595555555555555</v>
      </c>
    </row>
    <row r="175" spans="1:1031" ht="13.5" customHeight="1" x14ac:dyDescent="0.2">
      <c r="B175" s="33">
        <v>240</v>
      </c>
      <c r="C175" s="31" t="s">
        <v>123</v>
      </c>
      <c r="D175" s="3">
        <f t="shared" ref="D175:G175" si="200">SUM(D176:D177)</f>
        <v>0</v>
      </c>
      <c r="E175" s="3">
        <f t="shared" si="200"/>
        <v>0</v>
      </c>
      <c r="F175" s="3">
        <f>SUM(F176:F177)</f>
        <v>24406</v>
      </c>
      <c r="G175" s="3">
        <f t="shared" si="200"/>
        <v>14406</v>
      </c>
      <c r="H175" s="3">
        <f>SUM(H176:H177)</f>
        <v>10000</v>
      </c>
      <c r="I175" s="3">
        <f t="shared" ref="I175:Q175" si="201">SUM(I176:I177)</f>
        <v>24406</v>
      </c>
      <c r="J175" s="3">
        <f t="shared" si="201"/>
        <v>24406</v>
      </c>
      <c r="K175" s="3">
        <f t="shared" si="201"/>
        <v>0</v>
      </c>
      <c r="L175" s="3">
        <f t="shared" si="201"/>
        <v>1132.3</v>
      </c>
      <c r="M175" s="3">
        <f t="shared" si="201"/>
        <v>12080.5</v>
      </c>
      <c r="N175" s="3">
        <f t="shared" si="201"/>
        <v>12325.5</v>
      </c>
      <c r="O175" s="3">
        <f t="shared" si="201"/>
        <v>12325.5</v>
      </c>
      <c r="P175" s="3">
        <f t="shared" si="201"/>
        <v>0</v>
      </c>
      <c r="Q175" s="3">
        <f t="shared" si="201"/>
        <v>8502.98</v>
      </c>
      <c r="R175" s="3">
        <f>SUM(R176:R177)</f>
        <v>3577.52</v>
      </c>
      <c r="S175" s="4">
        <f t="shared" si="88"/>
        <v>49.498074244038357</v>
      </c>
      <c r="T175" s="4">
        <f t="shared" si="89"/>
        <v>49.498074244038357</v>
      </c>
    </row>
    <row r="176" spans="1:1031" ht="13.5" customHeight="1" x14ac:dyDescent="0.2">
      <c r="B176" s="42">
        <v>243</v>
      </c>
      <c r="C176" s="12" t="s">
        <v>126</v>
      </c>
      <c r="D176" s="3">
        <v>0</v>
      </c>
      <c r="E176" s="3">
        <v>0</v>
      </c>
      <c r="F176" s="13">
        <f t="shared" si="198"/>
        <v>16493</v>
      </c>
      <c r="G176" s="14">
        <v>6493</v>
      </c>
      <c r="H176" s="14">
        <v>10000</v>
      </c>
      <c r="I176" s="14">
        <v>16493</v>
      </c>
      <c r="J176" s="14">
        <v>16493</v>
      </c>
      <c r="K176" s="14">
        <v>0</v>
      </c>
      <c r="L176" s="14">
        <f>843.46+288.84</f>
        <v>1132.3</v>
      </c>
      <c r="M176" s="14">
        <v>6747.9</v>
      </c>
      <c r="N176" s="14">
        <f>J176-M176</f>
        <v>9745.1</v>
      </c>
      <c r="O176" s="14">
        <f t="shared" ref="O176" si="202">+N176+P176</f>
        <v>9745.1</v>
      </c>
      <c r="P176" s="14">
        <f>+I176-J176</f>
        <v>0</v>
      </c>
      <c r="Q176" s="14">
        <v>3328.74</v>
      </c>
      <c r="R176" s="17">
        <v>3419.16</v>
      </c>
      <c r="S176" s="17">
        <f t="shared" si="88"/>
        <v>40.913720972533802</v>
      </c>
      <c r="T176" s="17">
        <f t="shared" si="89"/>
        <v>40.913720972533802</v>
      </c>
    </row>
    <row r="177" spans="1:1031" ht="13.5" customHeight="1" x14ac:dyDescent="0.2">
      <c r="B177" s="42">
        <v>249</v>
      </c>
      <c r="C177" s="12" t="s">
        <v>128</v>
      </c>
      <c r="D177" s="14">
        <v>0</v>
      </c>
      <c r="E177" s="14">
        <v>0</v>
      </c>
      <c r="F177" s="13">
        <f t="shared" si="198"/>
        <v>7913</v>
      </c>
      <c r="G177" s="13">
        <v>7913</v>
      </c>
      <c r="H177" s="13">
        <v>0</v>
      </c>
      <c r="I177" s="14">
        <v>7913</v>
      </c>
      <c r="J177" s="13">
        <v>7913</v>
      </c>
      <c r="K177" s="13">
        <v>0</v>
      </c>
      <c r="L177" s="14">
        <v>0</v>
      </c>
      <c r="M177" s="14">
        <v>5332.6</v>
      </c>
      <c r="N177" s="14">
        <f>J177-M177</f>
        <v>2580.3999999999996</v>
      </c>
      <c r="O177" s="14">
        <f>+N177+P177</f>
        <v>2580.3999999999996</v>
      </c>
      <c r="P177" s="14">
        <f>+I177-J177</f>
        <v>0</v>
      </c>
      <c r="Q177" s="13">
        <v>5174.24</v>
      </c>
      <c r="R177" s="14">
        <v>158.36000000000001</v>
      </c>
      <c r="S177" s="17">
        <f t="shared" si="88"/>
        <v>67.390370276759768</v>
      </c>
      <c r="T177" s="17">
        <f t="shared" si="89"/>
        <v>67.390370276759768</v>
      </c>
    </row>
    <row r="178" spans="1:1031" ht="13.5" customHeight="1" x14ac:dyDescent="0.2">
      <c r="B178" s="41">
        <v>250</v>
      </c>
      <c r="C178" s="10" t="s">
        <v>129</v>
      </c>
      <c r="D178" s="3">
        <f>SUM(D179:D185)</f>
        <v>30000</v>
      </c>
      <c r="E178" s="3">
        <f t="shared" ref="E178" si="203">SUM(E180:E185)</f>
        <v>0</v>
      </c>
      <c r="F178" s="3">
        <f t="shared" ref="F178:K178" si="204">SUM(F179:F185)</f>
        <v>300735</v>
      </c>
      <c r="G178" s="3">
        <f t="shared" si="204"/>
        <v>-8265</v>
      </c>
      <c r="H178" s="3">
        <f t="shared" si="204"/>
        <v>309000</v>
      </c>
      <c r="I178" s="3">
        <f t="shared" si="204"/>
        <v>330735</v>
      </c>
      <c r="J178" s="3">
        <f t="shared" si="204"/>
        <v>330735</v>
      </c>
      <c r="K178" s="3">
        <f t="shared" si="204"/>
        <v>0</v>
      </c>
      <c r="L178" s="3">
        <f t="shared" ref="L178:P178" si="205">SUM(L179:L185)</f>
        <v>5037.6399999999994</v>
      </c>
      <c r="M178" s="3">
        <f t="shared" si="205"/>
        <v>125705.46000000002</v>
      </c>
      <c r="N178" s="3">
        <f t="shared" si="205"/>
        <v>205029.54000000004</v>
      </c>
      <c r="O178" s="3">
        <f t="shared" si="205"/>
        <v>205029.54000000004</v>
      </c>
      <c r="P178" s="3">
        <f t="shared" si="205"/>
        <v>0</v>
      </c>
      <c r="Q178" s="3">
        <f>SUM(Q179:Q185)</f>
        <v>77483.33</v>
      </c>
      <c r="R178" s="3">
        <f>SUM(R179:R185)</f>
        <v>48222.13</v>
      </c>
      <c r="S178" s="4">
        <f t="shared" si="88"/>
        <v>38.00790965576671</v>
      </c>
      <c r="T178" s="4">
        <f t="shared" si="89"/>
        <v>38.00790965576671</v>
      </c>
    </row>
    <row r="179" spans="1:1031" ht="13.5" customHeight="1" x14ac:dyDescent="0.2">
      <c r="B179" s="42">
        <v>252</v>
      </c>
      <c r="C179" s="12" t="s">
        <v>130</v>
      </c>
      <c r="D179" s="85">
        <v>5000</v>
      </c>
      <c r="E179" s="14">
        <v>0</v>
      </c>
      <c r="F179" s="13">
        <f t="shared" si="198"/>
        <v>90</v>
      </c>
      <c r="G179" s="14">
        <v>90</v>
      </c>
      <c r="H179" s="14">
        <v>0</v>
      </c>
      <c r="I179" s="85">
        <v>5090</v>
      </c>
      <c r="J179" s="85">
        <v>5090</v>
      </c>
      <c r="K179" s="14">
        <v>0</v>
      </c>
      <c r="L179" s="14">
        <v>166.92</v>
      </c>
      <c r="M179" s="14">
        <v>379.08</v>
      </c>
      <c r="N179" s="14">
        <f>J179-M179</f>
        <v>4710.92</v>
      </c>
      <c r="O179" s="14">
        <f>+N179+P179</f>
        <v>4710.92</v>
      </c>
      <c r="P179" s="14">
        <f t="shared" ref="P179:P187" si="206">+I179-J179</f>
        <v>0</v>
      </c>
      <c r="Q179" s="14">
        <v>191.83</v>
      </c>
      <c r="R179" s="14">
        <v>187.25</v>
      </c>
      <c r="S179" s="17">
        <f t="shared" si="88"/>
        <v>7.4475442043221998</v>
      </c>
      <c r="T179" s="17">
        <f t="shared" ref="T179:T193" si="207">+M179/I179*100</f>
        <v>7.4475442043221998</v>
      </c>
    </row>
    <row r="180" spans="1:1031" ht="13.5" customHeight="1" x14ac:dyDescent="0.2">
      <c r="B180" s="61">
        <v>253</v>
      </c>
      <c r="C180" s="71" t="s">
        <v>131</v>
      </c>
      <c r="D180" s="85">
        <v>5000</v>
      </c>
      <c r="E180" s="14">
        <v>0</v>
      </c>
      <c r="F180" s="13">
        <f t="shared" si="198"/>
        <v>28230</v>
      </c>
      <c r="G180" s="13">
        <v>10230</v>
      </c>
      <c r="H180" s="13">
        <v>18000</v>
      </c>
      <c r="I180" s="85">
        <v>33230</v>
      </c>
      <c r="J180" s="85">
        <v>33230</v>
      </c>
      <c r="K180" s="13">
        <v>0</v>
      </c>
      <c r="L180" s="14">
        <v>1223.33</v>
      </c>
      <c r="M180" s="14">
        <v>11709.98</v>
      </c>
      <c r="N180" s="14">
        <f t="shared" ref="N180:N185" si="208">J180-M180</f>
        <v>21520.02</v>
      </c>
      <c r="O180" s="14">
        <f t="shared" ref="O180:O185" si="209">+N180+P180</f>
        <v>21520.02</v>
      </c>
      <c r="P180" s="14">
        <f t="shared" si="206"/>
        <v>0</v>
      </c>
      <c r="Q180" s="13">
        <v>10170.870000000001</v>
      </c>
      <c r="R180" s="14">
        <v>1539.11</v>
      </c>
      <c r="S180" s="17">
        <f t="shared" ref="S180:S193" si="210">+M180/J180*100</f>
        <v>35.23918146253385</v>
      </c>
      <c r="T180" s="17">
        <f t="shared" si="207"/>
        <v>35.23918146253385</v>
      </c>
    </row>
    <row r="181" spans="1:1031" ht="13.5" customHeight="1" x14ac:dyDescent="0.2">
      <c r="B181" s="61">
        <v>254</v>
      </c>
      <c r="C181" s="71" t="s">
        <v>132</v>
      </c>
      <c r="D181" s="85">
        <v>5000</v>
      </c>
      <c r="E181" s="14">
        <v>0</v>
      </c>
      <c r="F181" s="13">
        <f t="shared" si="198"/>
        <v>24099</v>
      </c>
      <c r="G181" s="13">
        <v>14099</v>
      </c>
      <c r="H181" s="13">
        <v>10000</v>
      </c>
      <c r="I181" s="85">
        <v>29099</v>
      </c>
      <c r="J181" s="85">
        <v>29099</v>
      </c>
      <c r="K181" s="13">
        <v>0</v>
      </c>
      <c r="L181" s="14">
        <v>0</v>
      </c>
      <c r="M181" s="14">
        <v>13714.7</v>
      </c>
      <c r="N181" s="14">
        <f t="shared" si="208"/>
        <v>15384.3</v>
      </c>
      <c r="O181" s="14">
        <f>+N181+P181</f>
        <v>15384.3</v>
      </c>
      <c r="P181" s="14">
        <f t="shared" si="206"/>
        <v>0</v>
      </c>
      <c r="Q181" s="13">
        <v>1652.36</v>
      </c>
      <c r="R181" s="14">
        <v>12062.34</v>
      </c>
      <c r="S181" s="17">
        <f t="shared" si="210"/>
        <v>47.131172892539261</v>
      </c>
      <c r="T181" s="17">
        <f t="shared" si="207"/>
        <v>47.131172892539261</v>
      </c>
    </row>
    <row r="182" spans="1:1031" ht="13.5" customHeight="1" x14ac:dyDescent="0.2">
      <c r="B182" s="61">
        <v>255</v>
      </c>
      <c r="C182" s="71" t="s">
        <v>133</v>
      </c>
      <c r="D182" s="85">
        <v>5000</v>
      </c>
      <c r="E182" s="14">
        <v>0</v>
      </c>
      <c r="F182" s="13">
        <f t="shared" si="198"/>
        <v>101634</v>
      </c>
      <c r="G182" s="13">
        <v>19634</v>
      </c>
      <c r="H182" s="13">
        <v>82000</v>
      </c>
      <c r="I182" s="85">
        <v>106634</v>
      </c>
      <c r="J182" s="85">
        <v>106634</v>
      </c>
      <c r="K182" s="13">
        <v>0</v>
      </c>
      <c r="L182" s="14">
        <v>0</v>
      </c>
      <c r="M182" s="14">
        <v>31739.65</v>
      </c>
      <c r="N182" s="14">
        <f t="shared" si="208"/>
        <v>74894.350000000006</v>
      </c>
      <c r="O182" s="14">
        <f>+N182+P182</f>
        <v>74894.350000000006</v>
      </c>
      <c r="P182" s="14">
        <f t="shared" si="206"/>
        <v>0</v>
      </c>
      <c r="Q182" s="13">
        <v>14657.31</v>
      </c>
      <c r="R182" s="14">
        <v>17082.34</v>
      </c>
      <c r="S182" s="17">
        <f t="shared" si="210"/>
        <v>29.765037417709173</v>
      </c>
      <c r="T182" s="17">
        <f t="shared" si="207"/>
        <v>29.765037417709173</v>
      </c>
    </row>
    <row r="183" spans="1:1031" ht="13.5" customHeight="1" x14ac:dyDescent="0.2">
      <c r="B183" s="61">
        <v>256</v>
      </c>
      <c r="C183" s="71" t="s">
        <v>134</v>
      </c>
      <c r="D183" s="85">
        <v>5000</v>
      </c>
      <c r="E183" s="14">
        <v>0</v>
      </c>
      <c r="F183" s="13">
        <f t="shared" si="198"/>
        <v>25704</v>
      </c>
      <c r="G183" s="13">
        <v>1704</v>
      </c>
      <c r="H183" s="13">
        <v>24000</v>
      </c>
      <c r="I183" s="85">
        <v>30704</v>
      </c>
      <c r="J183" s="85">
        <v>30704</v>
      </c>
      <c r="K183" s="13">
        <v>0</v>
      </c>
      <c r="L183" s="14">
        <v>1713.58</v>
      </c>
      <c r="M183" s="14">
        <v>14223.82</v>
      </c>
      <c r="N183" s="14">
        <f t="shared" si="208"/>
        <v>16480.18</v>
      </c>
      <c r="O183" s="14">
        <f t="shared" si="209"/>
        <v>16480.18</v>
      </c>
      <c r="P183" s="14">
        <f t="shared" si="206"/>
        <v>0</v>
      </c>
      <c r="Q183" s="13">
        <v>8993.51</v>
      </c>
      <c r="R183" s="14">
        <v>5230.3100000000004</v>
      </c>
      <c r="S183" s="17">
        <f t="shared" si="210"/>
        <v>46.32562532569046</v>
      </c>
      <c r="T183" s="17">
        <f t="shared" si="207"/>
        <v>46.32562532569046</v>
      </c>
    </row>
    <row r="184" spans="1:1031" ht="13.5" customHeight="1" x14ac:dyDescent="0.2">
      <c r="B184" s="61">
        <v>257</v>
      </c>
      <c r="C184" s="71" t="s">
        <v>135</v>
      </c>
      <c r="D184" s="87">
        <v>5000</v>
      </c>
      <c r="E184" s="14">
        <v>0</v>
      </c>
      <c r="F184" s="13">
        <f t="shared" si="198"/>
        <v>4000</v>
      </c>
      <c r="G184" s="13">
        <v>-1000</v>
      </c>
      <c r="H184" s="13">
        <v>5000</v>
      </c>
      <c r="I184" s="85">
        <v>9000</v>
      </c>
      <c r="J184" s="85">
        <v>9000</v>
      </c>
      <c r="K184" s="13">
        <v>0</v>
      </c>
      <c r="L184" s="14">
        <v>0</v>
      </c>
      <c r="M184" s="14">
        <v>55.21</v>
      </c>
      <c r="N184" s="14">
        <f t="shared" si="208"/>
        <v>8944.7900000000009</v>
      </c>
      <c r="O184" s="14">
        <f t="shared" si="209"/>
        <v>8944.7900000000009</v>
      </c>
      <c r="P184" s="14">
        <f t="shared" si="206"/>
        <v>0</v>
      </c>
      <c r="Q184" s="13">
        <v>55.21</v>
      </c>
      <c r="R184" s="14">
        <v>0</v>
      </c>
      <c r="S184" s="17">
        <f t="shared" si="210"/>
        <v>0.61344444444444446</v>
      </c>
      <c r="T184" s="17">
        <f t="shared" si="207"/>
        <v>0.61344444444444446</v>
      </c>
    </row>
    <row r="185" spans="1:1031" ht="13.5" customHeight="1" x14ac:dyDescent="0.2">
      <c r="B185" s="61">
        <v>259</v>
      </c>
      <c r="C185" s="69" t="s">
        <v>136</v>
      </c>
      <c r="D185" s="14">
        <v>0</v>
      </c>
      <c r="E185" s="14">
        <v>0</v>
      </c>
      <c r="F185" s="13">
        <f t="shared" si="198"/>
        <v>116978</v>
      </c>
      <c r="G185" s="13">
        <v>-53022</v>
      </c>
      <c r="H185" s="13">
        <v>170000</v>
      </c>
      <c r="I185" s="85">
        <v>116978</v>
      </c>
      <c r="J185" s="85">
        <v>116978</v>
      </c>
      <c r="K185" s="13">
        <v>0</v>
      </c>
      <c r="L185" s="14">
        <v>1933.81</v>
      </c>
      <c r="M185" s="14">
        <v>53883.02</v>
      </c>
      <c r="N185" s="14">
        <f t="shared" si="208"/>
        <v>63094.98</v>
      </c>
      <c r="O185" s="14">
        <f t="shared" si="209"/>
        <v>63094.98</v>
      </c>
      <c r="P185" s="14">
        <f t="shared" si="206"/>
        <v>0</v>
      </c>
      <c r="Q185" s="13">
        <v>41762.239999999998</v>
      </c>
      <c r="R185" s="14">
        <v>12120.78</v>
      </c>
      <c r="S185" s="17">
        <f t="shared" si="210"/>
        <v>46.062524577270935</v>
      </c>
      <c r="T185" s="17">
        <f t="shared" si="207"/>
        <v>46.062524577270935</v>
      </c>
    </row>
    <row r="186" spans="1:1031" ht="13.5" customHeight="1" x14ac:dyDescent="0.2">
      <c r="B186" s="41">
        <v>260</v>
      </c>
      <c r="C186" s="10" t="s">
        <v>137</v>
      </c>
      <c r="D186" s="3">
        <f t="shared" ref="D186:G186" si="211">+D187+D188</f>
        <v>0</v>
      </c>
      <c r="E186" s="3">
        <f t="shared" si="211"/>
        <v>0</v>
      </c>
      <c r="F186" s="3">
        <f>+F187+F188</f>
        <v>16252</v>
      </c>
      <c r="G186" s="3">
        <f t="shared" si="211"/>
        <v>1252</v>
      </c>
      <c r="H186" s="3">
        <f>+H187+H188</f>
        <v>15000</v>
      </c>
      <c r="I186" s="3">
        <f t="shared" ref="I186:R186" si="212">+I187+I188</f>
        <v>16252</v>
      </c>
      <c r="J186" s="3">
        <f t="shared" si="212"/>
        <v>16252</v>
      </c>
      <c r="K186" s="3">
        <f t="shared" si="212"/>
        <v>0</v>
      </c>
      <c r="L186" s="3">
        <f t="shared" si="212"/>
        <v>308.73</v>
      </c>
      <c r="M186" s="3">
        <f t="shared" si="212"/>
        <v>2900.84</v>
      </c>
      <c r="N186" s="3">
        <f t="shared" si="212"/>
        <v>13351.16</v>
      </c>
      <c r="O186" s="3">
        <f t="shared" si="212"/>
        <v>13351.16</v>
      </c>
      <c r="P186" s="3">
        <f t="shared" si="212"/>
        <v>0</v>
      </c>
      <c r="Q186" s="3">
        <f>+Q187+Q188</f>
        <v>1559.51</v>
      </c>
      <c r="R186" s="3">
        <f t="shared" si="212"/>
        <v>1341.33</v>
      </c>
      <c r="S186" s="4">
        <f t="shared" si="210"/>
        <v>17.849126261383216</v>
      </c>
      <c r="T186" s="4">
        <f t="shared" si="207"/>
        <v>17.849126261383216</v>
      </c>
    </row>
    <row r="187" spans="1:1031" ht="13.5" customHeight="1" x14ac:dyDescent="0.2">
      <c r="B187" s="42">
        <v>262</v>
      </c>
      <c r="C187" s="12" t="s">
        <v>139</v>
      </c>
      <c r="D187" s="14">
        <v>0</v>
      </c>
      <c r="E187" s="14">
        <v>0</v>
      </c>
      <c r="F187" s="13">
        <f t="shared" si="198"/>
        <v>16031</v>
      </c>
      <c r="G187" s="14">
        <v>1031</v>
      </c>
      <c r="H187" s="14">
        <v>15000</v>
      </c>
      <c r="I187" s="14">
        <v>16031</v>
      </c>
      <c r="J187" s="14">
        <v>16031</v>
      </c>
      <c r="K187" s="3">
        <v>0</v>
      </c>
      <c r="L187" s="14">
        <v>308.73</v>
      </c>
      <c r="M187" s="14">
        <v>2722.3</v>
      </c>
      <c r="N187" s="14">
        <f>J187-M187</f>
        <v>13308.7</v>
      </c>
      <c r="O187" s="14">
        <f t="shared" ref="O187:O188" si="213">+N187+P187</f>
        <v>13308.7</v>
      </c>
      <c r="P187" s="14">
        <f t="shared" si="206"/>
        <v>0</v>
      </c>
      <c r="Q187" s="13">
        <v>1380.97</v>
      </c>
      <c r="R187" s="14">
        <v>1341.33</v>
      </c>
      <c r="S187" s="17">
        <f t="shared" si="210"/>
        <v>16.981473395296614</v>
      </c>
      <c r="T187" s="17">
        <f t="shared" si="207"/>
        <v>16.981473395296614</v>
      </c>
    </row>
    <row r="188" spans="1:1031" ht="13.5" customHeight="1" x14ac:dyDescent="0.2">
      <c r="B188" s="61">
        <v>269</v>
      </c>
      <c r="C188" s="71" t="s">
        <v>142</v>
      </c>
      <c r="D188" s="14">
        <v>0</v>
      </c>
      <c r="E188" s="14">
        <v>0</v>
      </c>
      <c r="F188" s="13">
        <f t="shared" si="198"/>
        <v>221</v>
      </c>
      <c r="G188" s="13">
        <v>221</v>
      </c>
      <c r="H188" s="13">
        <v>0</v>
      </c>
      <c r="I188" s="14">
        <v>221</v>
      </c>
      <c r="J188" s="14">
        <v>221</v>
      </c>
      <c r="K188" s="13">
        <v>0</v>
      </c>
      <c r="L188" s="14">
        <v>0</v>
      </c>
      <c r="M188" s="14">
        <v>178.54</v>
      </c>
      <c r="N188" s="14">
        <f>J188-M188</f>
        <v>42.460000000000008</v>
      </c>
      <c r="O188" s="14">
        <f t="shared" si="213"/>
        <v>42.460000000000008</v>
      </c>
      <c r="P188" s="14">
        <f>+I188-J188</f>
        <v>0</v>
      </c>
      <c r="Q188" s="13">
        <v>178.54</v>
      </c>
      <c r="R188" s="14">
        <v>0</v>
      </c>
      <c r="S188" s="17">
        <f t="shared" si="210"/>
        <v>80.787330316742072</v>
      </c>
      <c r="T188" s="17">
        <f t="shared" si="207"/>
        <v>80.787330316742072</v>
      </c>
    </row>
    <row r="189" spans="1:1031" s="92" customFormat="1" ht="13.5" customHeight="1" x14ac:dyDescent="0.2">
      <c r="A189" s="75"/>
      <c r="B189" s="57">
        <v>270</v>
      </c>
      <c r="C189" s="70" t="s">
        <v>142</v>
      </c>
      <c r="D189" s="3">
        <f>+D190</f>
        <v>0</v>
      </c>
      <c r="E189" s="3">
        <f t="shared" ref="E189:R189" si="214">+E190</f>
        <v>0</v>
      </c>
      <c r="F189" s="3">
        <f>+F190</f>
        <v>375</v>
      </c>
      <c r="G189" s="3">
        <f t="shared" si="214"/>
        <v>375</v>
      </c>
      <c r="H189" s="3">
        <f>+H190</f>
        <v>0</v>
      </c>
      <c r="I189" s="3">
        <f t="shared" si="214"/>
        <v>375</v>
      </c>
      <c r="J189" s="3">
        <f t="shared" si="214"/>
        <v>375</v>
      </c>
      <c r="K189" s="3">
        <f t="shared" si="214"/>
        <v>0</v>
      </c>
      <c r="L189" s="3">
        <f t="shared" si="214"/>
        <v>0</v>
      </c>
      <c r="M189" s="3">
        <f t="shared" si="214"/>
        <v>235.4</v>
      </c>
      <c r="N189" s="3">
        <f t="shared" si="214"/>
        <v>139.6</v>
      </c>
      <c r="O189" s="3">
        <f t="shared" si="214"/>
        <v>139.6</v>
      </c>
      <c r="P189" s="3">
        <f t="shared" si="214"/>
        <v>0</v>
      </c>
      <c r="Q189" s="3">
        <f t="shared" si="214"/>
        <v>235.4</v>
      </c>
      <c r="R189" s="3">
        <f t="shared" si="214"/>
        <v>0</v>
      </c>
      <c r="S189" s="4">
        <f t="shared" si="210"/>
        <v>62.773333333333333</v>
      </c>
      <c r="T189" s="4">
        <f t="shared" si="207"/>
        <v>62.773333333333333</v>
      </c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  <c r="DA189" s="75"/>
      <c r="DB189" s="75"/>
      <c r="DC189" s="75"/>
      <c r="DD189" s="75"/>
      <c r="DE189" s="75"/>
      <c r="DF189" s="75"/>
      <c r="DG189" s="75"/>
      <c r="DH189" s="75"/>
      <c r="DI189" s="75"/>
      <c r="DJ189" s="75"/>
      <c r="DK189" s="75"/>
      <c r="DL189" s="75"/>
      <c r="DM189" s="75"/>
      <c r="DN189" s="75"/>
      <c r="DO189" s="75"/>
      <c r="DP189" s="75"/>
      <c r="DQ189" s="75"/>
      <c r="DR189" s="75"/>
      <c r="DS189" s="75"/>
      <c r="DT189" s="75"/>
      <c r="DU189" s="75"/>
      <c r="DV189" s="75"/>
      <c r="DW189" s="75"/>
      <c r="DX189" s="75"/>
      <c r="DY189" s="75"/>
      <c r="DZ189" s="75"/>
      <c r="EA189" s="75"/>
      <c r="EB189" s="75"/>
      <c r="EC189" s="75"/>
      <c r="ED189" s="75"/>
      <c r="EE189" s="75"/>
      <c r="EF189" s="75"/>
      <c r="EG189" s="75"/>
      <c r="EH189" s="75"/>
      <c r="EI189" s="75"/>
      <c r="EJ189" s="75"/>
      <c r="EK189" s="75"/>
      <c r="EL189" s="75"/>
      <c r="EM189" s="75"/>
      <c r="EN189" s="75"/>
      <c r="EO189" s="75"/>
      <c r="EP189" s="75"/>
      <c r="EQ189" s="75"/>
      <c r="ER189" s="75"/>
      <c r="ES189" s="75"/>
      <c r="ET189" s="75"/>
      <c r="EU189" s="75"/>
      <c r="EV189" s="75"/>
      <c r="EW189" s="75"/>
      <c r="EX189" s="75"/>
      <c r="EY189" s="75"/>
      <c r="EZ189" s="75"/>
      <c r="FA189" s="75"/>
      <c r="FB189" s="75"/>
      <c r="FC189" s="75"/>
      <c r="FD189" s="75"/>
      <c r="FE189" s="75"/>
      <c r="FF189" s="75"/>
      <c r="FG189" s="75"/>
      <c r="FH189" s="75"/>
      <c r="FI189" s="75"/>
      <c r="FJ189" s="75"/>
      <c r="FK189" s="75"/>
      <c r="FL189" s="75"/>
      <c r="FM189" s="75"/>
      <c r="FN189" s="75"/>
      <c r="FO189" s="75"/>
      <c r="FP189" s="75"/>
      <c r="FQ189" s="75"/>
      <c r="FR189" s="75"/>
      <c r="FS189" s="75"/>
      <c r="FT189" s="75"/>
      <c r="FU189" s="75"/>
      <c r="FV189" s="75"/>
      <c r="FW189" s="75"/>
      <c r="FX189" s="75"/>
      <c r="FY189" s="75"/>
      <c r="FZ189" s="75"/>
      <c r="GA189" s="75"/>
      <c r="GB189" s="75"/>
      <c r="GC189" s="75"/>
      <c r="GD189" s="75"/>
      <c r="GE189" s="75"/>
      <c r="GF189" s="75"/>
      <c r="GG189" s="75"/>
      <c r="GH189" s="75"/>
      <c r="GI189" s="75"/>
      <c r="GJ189" s="75"/>
      <c r="GK189" s="75"/>
      <c r="GL189" s="75"/>
      <c r="GM189" s="75"/>
      <c r="GN189" s="75"/>
      <c r="GO189" s="75"/>
      <c r="GP189" s="75"/>
      <c r="GQ189" s="75"/>
      <c r="GR189" s="75"/>
      <c r="GS189" s="75"/>
      <c r="GT189" s="75"/>
      <c r="GU189" s="75"/>
      <c r="GV189" s="75"/>
      <c r="GW189" s="75"/>
      <c r="GX189" s="75"/>
      <c r="GY189" s="75"/>
      <c r="GZ189" s="75"/>
      <c r="HA189" s="75"/>
      <c r="HB189" s="75"/>
      <c r="HC189" s="75"/>
      <c r="HD189" s="75"/>
      <c r="HE189" s="75"/>
      <c r="HF189" s="75"/>
      <c r="HG189" s="75"/>
      <c r="HH189" s="75"/>
      <c r="HI189" s="75"/>
      <c r="HJ189" s="75"/>
      <c r="HK189" s="75"/>
      <c r="HL189" s="75"/>
      <c r="HM189" s="75"/>
      <c r="HN189" s="75"/>
      <c r="HO189" s="75"/>
      <c r="HP189" s="75"/>
      <c r="HQ189" s="75"/>
      <c r="HR189" s="75"/>
      <c r="HS189" s="75"/>
      <c r="HT189" s="75"/>
      <c r="HU189" s="75"/>
      <c r="HV189" s="75"/>
      <c r="HW189" s="75"/>
      <c r="HX189" s="75"/>
      <c r="HY189" s="75"/>
      <c r="HZ189" s="75"/>
      <c r="IA189" s="75"/>
      <c r="IB189" s="75"/>
      <c r="IC189" s="75"/>
      <c r="ID189" s="75"/>
      <c r="IE189" s="75"/>
      <c r="IF189" s="75"/>
      <c r="IG189" s="75"/>
      <c r="IH189" s="75"/>
      <c r="II189" s="75"/>
      <c r="IJ189" s="75"/>
      <c r="IK189" s="75"/>
      <c r="IL189" s="75"/>
      <c r="IM189" s="75"/>
      <c r="IN189" s="75"/>
      <c r="IO189" s="75"/>
      <c r="IP189" s="75"/>
      <c r="IQ189" s="75"/>
      <c r="IR189" s="75"/>
      <c r="IS189" s="75"/>
      <c r="IT189" s="75"/>
      <c r="IU189" s="75"/>
      <c r="IV189" s="75"/>
      <c r="IW189" s="75"/>
      <c r="IX189" s="75"/>
      <c r="IY189" s="75"/>
      <c r="IZ189" s="75"/>
      <c r="JA189" s="75"/>
      <c r="JB189" s="75"/>
      <c r="JC189" s="75"/>
      <c r="JD189" s="75"/>
      <c r="JE189" s="75"/>
      <c r="JF189" s="75"/>
      <c r="JG189" s="75"/>
      <c r="JH189" s="75"/>
      <c r="JI189" s="75"/>
      <c r="JJ189" s="75"/>
      <c r="JK189" s="75"/>
      <c r="JL189" s="75"/>
      <c r="JM189" s="75"/>
      <c r="JN189" s="75"/>
      <c r="JO189" s="75"/>
      <c r="JP189" s="75"/>
      <c r="JQ189" s="75"/>
      <c r="JR189" s="75"/>
      <c r="JS189" s="75"/>
      <c r="JT189" s="75"/>
      <c r="JU189" s="75"/>
      <c r="JV189" s="75"/>
      <c r="JW189" s="75"/>
      <c r="JX189" s="75"/>
      <c r="JY189" s="75"/>
      <c r="JZ189" s="75"/>
      <c r="KA189" s="75"/>
      <c r="KB189" s="75"/>
      <c r="KC189" s="75"/>
      <c r="KD189" s="75"/>
      <c r="KE189" s="75"/>
      <c r="KF189" s="75"/>
      <c r="KG189" s="75"/>
      <c r="KH189" s="75"/>
      <c r="KI189" s="75"/>
      <c r="KJ189" s="75"/>
      <c r="KK189" s="75"/>
      <c r="KL189" s="75"/>
      <c r="KM189" s="75"/>
      <c r="KN189" s="75"/>
      <c r="KO189" s="75"/>
      <c r="KP189" s="75"/>
      <c r="KQ189" s="75"/>
      <c r="KR189" s="75"/>
      <c r="KS189" s="75"/>
      <c r="KT189" s="75"/>
      <c r="KU189" s="75"/>
      <c r="KV189" s="75"/>
      <c r="KW189" s="75"/>
      <c r="KX189" s="75"/>
      <c r="KY189" s="75"/>
      <c r="KZ189" s="75"/>
      <c r="LA189" s="75"/>
      <c r="LB189" s="75"/>
      <c r="LC189" s="75"/>
      <c r="LD189" s="75"/>
      <c r="LE189" s="75"/>
      <c r="LF189" s="75"/>
      <c r="LG189" s="75"/>
      <c r="LH189" s="75"/>
      <c r="LI189" s="75"/>
      <c r="LJ189" s="75"/>
      <c r="LK189" s="75"/>
      <c r="LL189" s="75"/>
      <c r="LM189" s="75"/>
      <c r="LN189" s="75"/>
      <c r="LO189" s="75"/>
      <c r="LP189" s="75"/>
      <c r="LQ189" s="75"/>
      <c r="LR189" s="75"/>
      <c r="LS189" s="75"/>
      <c r="LT189" s="75"/>
      <c r="LU189" s="75"/>
      <c r="LV189" s="75"/>
      <c r="LW189" s="75"/>
      <c r="LX189" s="75"/>
      <c r="LY189" s="75"/>
      <c r="LZ189" s="75"/>
      <c r="MA189" s="75"/>
      <c r="MB189" s="75"/>
      <c r="MC189" s="75"/>
      <c r="MD189" s="75"/>
      <c r="ME189" s="75"/>
      <c r="MF189" s="75"/>
      <c r="MG189" s="75"/>
      <c r="MH189" s="75"/>
      <c r="MI189" s="75"/>
      <c r="MJ189" s="75"/>
      <c r="MK189" s="75"/>
      <c r="ML189" s="75"/>
      <c r="MM189" s="75"/>
      <c r="MN189" s="75"/>
      <c r="MO189" s="75"/>
      <c r="MP189" s="75"/>
      <c r="MQ189" s="75"/>
      <c r="MR189" s="75"/>
      <c r="MS189" s="75"/>
      <c r="MT189" s="75"/>
      <c r="MU189" s="75"/>
      <c r="MV189" s="75"/>
      <c r="MW189" s="75"/>
      <c r="MX189" s="75"/>
      <c r="MY189" s="75"/>
      <c r="MZ189" s="75"/>
      <c r="NA189" s="75"/>
      <c r="NB189" s="75"/>
      <c r="NC189" s="75"/>
      <c r="ND189" s="75"/>
      <c r="NE189" s="75"/>
      <c r="NF189" s="75"/>
      <c r="NG189" s="75"/>
      <c r="NH189" s="75"/>
      <c r="NI189" s="75"/>
      <c r="NJ189" s="75"/>
      <c r="NK189" s="75"/>
      <c r="NL189" s="75"/>
      <c r="NM189" s="75"/>
      <c r="NN189" s="75"/>
      <c r="NO189" s="75"/>
      <c r="NP189" s="75"/>
      <c r="NQ189" s="75"/>
      <c r="NR189" s="75"/>
      <c r="NS189" s="75"/>
      <c r="NT189" s="75"/>
      <c r="NU189" s="75"/>
      <c r="NV189" s="75"/>
      <c r="NW189" s="75"/>
      <c r="NX189" s="75"/>
      <c r="NY189" s="75"/>
      <c r="NZ189" s="75"/>
      <c r="OA189" s="75"/>
      <c r="OB189" s="75"/>
      <c r="OC189" s="75"/>
      <c r="OD189" s="75"/>
      <c r="OE189" s="75"/>
      <c r="OF189" s="75"/>
      <c r="OG189" s="75"/>
      <c r="OH189" s="75"/>
      <c r="OI189" s="75"/>
      <c r="OJ189" s="75"/>
      <c r="OK189" s="75"/>
      <c r="OL189" s="75"/>
      <c r="OM189" s="75"/>
      <c r="ON189" s="75"/>
      <c r="OO189" s="75"/>
      <c r="OP189" s="75"/>
      <c r="OQ189" s="75"/>
      <c r="OR189" s="75"/>
      <c r="OS189" s="75"/>
      <c r="OT189" s="75"/>
      <c r="OU189" s="75"/>
      <c r="OV189" s="75"/>
      <c r="OW189" s="75"/>
      <c r="OX189" s="75"/>
      <c r="OY189" s="75"/>
      <c r="OZ189" s="75"/>
      <c r="PA189" s="75"/>
      <c r="PB189" s="75"/>
      <c r="PC189" s="75"/>
      <c r="PD189" s="75"/>
      <c r="PE189" s="75"/>
      <c r="PF189" s="75"/>
      <c r="PG189" s="75"/>
      <c r="PH189" s="75"/>
      <c r="PI189" s="75"/>
      <c r="PJ189" s="75"/>
      <c r="PK189" s="75"/>
      <c r="PL189" s="75"/>
      <c r="PM189" s="75"/>
      <c r="PN189" s="75"/>
      <c r="PO189" s="75"/>
      <c r="PP189" s="75"/>
      <c r="PQ189" s="75"/>
      <c r="PR189" s="75"/>
      <c r="PS189" s="75"/>
      <c r="PT189" s="75"/>
      <c r="PU189" s="75"/>
      <c r="PV189" s="75"/>
      <c r="PW189" s="75"/>
      <c r="PX189" s="75"/>
      <c r="PY189" s="75"/>
      <c r="PZ189" s="75"/>
      <c r="QA189" s="75"/>
      <c r="QB189" s="75"/>
      <c r="QC189" s="75"/>
      <c r="QD189" s="75"/>
      <c r="QE189" s="75"/>
      <c r="QF189" s="75"/>
      <c r="QG189" s="75"/>
      <c r="QH189" s="75"/>
      <c r="QI189" s="75"/>
      <c r="QJ189" s="75"/>
      <c r="QK189" s="75"/>
      <c r="QL189" s="75"/>
      <c r="QM189" s="75"/>
      <c r="QN189" s="75"/>
      <c r="QO189" s="75"/>
      <c r="QP189" s="75"/>
      <c r="QQ189" s="75"/>
      <c r="QR189" s="75"/>
      <c r="QS189" s="75"/>
      <c r="QT189" s="75"/>
      <c r="QU189" s="75"/>
      <c r="QV189" s="75"/>
      <c r="QW189" s="75"/>
      <c r="QX189" s="75"/>
      <c r="QY189" s="75"/>
      <c r="QZ189" s="75"/>
      <c r="RA189" s="75"/>
      <c r="RB189" s="75"/>
      <c r="RC189" s="75"/>
      <c r="RD189" s="75"/>
      <c r="RE189" s="75"/>
      <c r="RF189" s="75"/>
      <c r="RG189" s="75"/>
      <c r="RH189" s="75"/>
      <c r="RI189" s="75"/>
      <c r="RJ189" s="75"/>
      <c r="RK189" s="75"/>
      <c r="RL189" s="75"/>
      <c r="RM189" s="75"/>
      <c r="RN189" s="75"/>
      <c r="RO189" s="75"/>
      <c r="RP189" s="75"/>
      <c r="RQ189" s="75"/>
      <c r="RR189" s="75"/>
      <c r="RS189" s="75"/>
      <c r="RT189" s="75"/>
      <c r="RU189" s="75"/>
      <c r="RV189" s="75"/>
      <c r="RW189" s="75"/>
      <c r="RX189" s="75"/>
      <c r="RY189" s="75"/>
      <c r="RZ189" s="75"/>
      <c r="SA189" s="75"/>
      <c r="SB189" s="75"/>
      <c r="SC189" s="75"/>
      <c r="SD189" s="75"/>
      <c r="SE189" s="75"/>
      <c r="SF189" s="75"/>
      <c r="SG189" s="75"/>
      <c r="SH189" s="75"/>
      <c r="SI189" s="75"/>
      <c r="SJ189" s="75"/>
      <c r="SK189" s="75"/>
      <c r="SL189" s="75"/>
      <c r="SM189" s="75"/>
      <c r="SN189" s="75"/>
      <c r="SO189" s="75"/>
      <c r="SP189" s="75"/>
      <c r="SQ189" s="75"/>
      <c r="SR189" s="75"/>
      <c r="SS189" s="75"/>
      <c r="ST189" s="75"/>
      <c r="SU189" s="75"/>
      <c r="SV189" s="75"/>
      <c r="SW189" s="75"/>
      <c r="SX189" s="75"/>
      <c r="SY189" s="75"/>
      <c r="SZ189" s="75"/>
      <c r="TA189" s="75"/>
      <c r="TB189" s="75"/>
      <c r="TC189" s="75"/>
      <c r="TD189" s="75"/>
      <c r="TE189" s="75"/>
      <c r="TF189" s="75"/>
      <c r="TG189" s="75"/>
      <c r="TH189" s="75"/>
      <c r="TI189" s="75"/>
      <c r="TJ189" s="75"/>
      <c r="TK189" s="75"/>
      <c r="TL189" s="75"/>
      <c r="TM189" s="75"/>
      <c r="TN189" s="75"/>
      <c r="TO189" s="75"/>
      <c r="TP189" s="75"/>
      <c r="TQ189" s="75"/>
      <c r="TR189" s="75"/>
      <c r="TS189" s="75"/>
      <c r="TT189" s="75"/>
      <c r="TU189" s="75"/>
      <c r="TV189" s="75"/>
      <c r="TW189" s="75"/>
      <c r="TX189" s="75"/>
      <c r="TY189" s="75"/>
      <c r="TZ189" s="75"/>
      <c r="UA189" s="75"/>
      <c r="UB189" s="75"/>
      <c r="UC189" s="75"/>
      <c r="UD189" s="75"/>
      <c r="UE189" s="75"/>
      <c r="UF189" s="75"/>
      <c r="UG189" s="75"/>
      <c r="UH189" s="75"/>
      <c r="UI189" s="75"/>
      <c r="UJ189" s="75"/>
      <c r="UK189" s="75"/>
      <c r="UL189" s="75"/>
      <c r="UM189" s="75"/>
      <c r="UN189" s="75"/>
      <c r="UO189" s="75"/>
      <c r="UP189" s="75"/>
      <c r="UQ189" s="75"/>
      <c r="UR189" s="75"/>
      <c r="US189" s="75"/>
      <c r="UT189" s="75"/>
      <c r="UU189" s="75"/>
      <c r="UV189" s="75"/>
      <c r="UW189" s="75"/>
      <c r="UX189" s="75"/>
      <c r="UY189" s="75"/>
      <c r="UZ189" s="75"/>
      <c r="VA189" s="75"/>
      <c r="VB189" s="75"/>
      <c r="VC189" s="75"/>
      <c r="VD189" s="75"/>
      <c r="VE189" s="75"/>
      <c r="VF189" s="75"/>
      <c r="VG189" s="75"/>
      <c r="VH189" s="75"/>
      <c r="VI189" s="75"/>
      <c r="VJ189" s="75"/>
      <c r="VK189" s="75"/>
      <c r="VL189" s="75"/>
      <c r="VM189" s="75"/>
      <c r="VN189" s="75"/>
      <c r="VO189" s="75"/>
      <c r="VP189" s="75"/>
      <c r="VQ189" s="75"/>
      <c r="VR189" s="75"/>
      <c r="VS189" s="75"/>
      <c r="VT189" s="75"/>
      <c r="VU189" s="75"/>
      <c r="VV189" s="75"/>
      <c r="VW189" s="75"/>
      <c r="VX189" s="75"/>
      <c r="VY189" s="75"/>
      <c r="VZ189" s="75"/>
      <c r="WA189" s="75"/>
      <c r="WB189" s="75"/>
      <c r="WC189" s="75"/>
      <c r="WD189" s="75"/>
      <c r="WE189" s="75"/>
      <c r="WF189" s="75"/>
      <c r="WG189" s="75"/>
      <c r="WH189" s="75"/>
      <c r="WI189" s="75"/>
      <c r="WJ189" s="75"/>
      <c r="WK189" s="75"/>
      <c r="WL189" s="75"/>
      <c r="WM189" s="75"/>
      <c r="WN189" s="75"/>
      <c r="WO189" s="75"/>
      <c r="WP189" s="75"/>
      <c r="WQ189" s="75"/>
      <c r="WR189" s="75"/>
      <c r="WS189" s="75"/>
      <c r="WT189" s="75"/>
      <c r="WU189" s="75"/>
      <c r="WV189" s="75"/>
      <c r="WW189" s="75"/>
      <c r="WX189" s="75"/>
      <c r="WY189" s="75"/>
      <c r="WZ189" s="75"/>
      <c r="XA189" s="75"/>
      <c r="XB189" s="75"/>
      <c r="XC189" s="75"/>
      <c r="XD189" s="75"/>
      <c r="XE189" s="75"/>
      <c r="XF189" s="75"/>
      <c r="XG189" s="75"/>
      <c r="XH189" s="75"/>
      <c r="XI189" s="75"/>
      <c r="XJ189" s="75"/>
      <c r="XK189" s="75"/>
      <c r="XL189" s="75"/>
      <c r="XM189" s="75"/>
      <c r="XN189" s="75"/>
      <c r="XO189" s="75"/>
      <c r="XP189" s="75"/>
      <c r="XQ189" s="75"/>
      <c r="XR189" s="75"/>
      <c r="XS189" s="75"/>
      <c r="XT189" s="75"/>
      <c r="XU189" s="75"/>
      <c r="XV189" s="75"/>
      <c r="XW189" s="75"/>
      <c r="XX189" s="75"/>
      <c r="XY189" s="75"/>
      <c r="XZ189" s="75"/>
      <c r="YA189" s="75"/>
      <c r="YB189" s="75"/>
      <c r="YC189" s="75"/>
      <c r="YD189" s="75"/>
      <c r="YE189" s="75"/>
      <c r="YF189" s="75"/>
      <c r="YG189" s="75"/>
      <c r="YH189" s="75"/>
      <c r="YI189" s="75"/>
      <c r="YJ189" s="75"/>
      <c r="YK189" s="75"/>
      <c r="YL189" s="75"/>
      <c r="YM189" s="75"/>
      <c r="YN189" s="75"/>
      <c r="YO189" s="75"/>
      <c r="YP189" s="75"/>
      <c r="YQ189" s="75"/>
      <c r="YR189" s="75"/>
      <c r="YS189" s="75"/>
      <c r="YT189" s="75"/>
      <c r="YU189" s="75"/>
      <c r="YV189" s="75"/>
      <c r="YW189" s="75"/>
      <c r="YX189" s="75"/>
      <c r="YY189" s="75"/>
      <c r="YZ189" s="75"/>
      <c r="ZA189" s="75"/>
      <c r="ZB189" s="75"/>
      <c r="ZC189" s="75"/>
      <c r="ZD189" s="75"/>
      <c r="ZE189" s="75"/>
      <c r="ZF189" s="75"/>
      <c r="ZG189" s="75"/>
      <c r="ZH189" s="75"/>
      <c r="ZI189" s="75"/>
      <c r="ZJ189" s="75"/>
      <c r="ZK189" s="75"/>
      <c r="ZL189" s="75"/>
      <c r="ZM189" s="75"/>
      <c r="ZN189" s="75"/>
      <c r="ZO189" s="75"/>
      <c r="ZP189" s="75"/>
      <c r="ZQ189" s="75"/>
      <c r="ZR189" s="75"/>
      <c r="ZS189" s="75"/>
      <c r="ZT189" s="75"/>
      <c r="ZU189" s="75"/>
      <c r="ZV189" s="75"/>
      <c r="ZW189" s="75"/>
      <c r="ZX189" s="75"/>
      <c r="ZY189" s="75"/>
      <c r="ZZ189" s="75"/>
      <c r="AAA189" s="75"/>
      <c r="AAB189" s="75"/>
      <c r="AAC189" s="75"/>
      <c r="AAD189" s="75"/>
      <c r="AAE189" s="75"/>
      <c r="AAF189" s="75"/>
      <c r="AAG189" s="75"/>
      <c r="AAH189" s="75"/>
      <c r="AAI189" s="75"/>
      <c r="AAJ189" s="75"/>
      <c r="AAK189" s="75"/>
      <c r="AAL189" s="75"/>
      <c r="AAM189" s="75"/>
      <c r="AAN189" s="75"/>
      <c r="AAO189" s="75"/>
      <c r="AAP189" s="75"/>
      <c r="AAQ189" s="75"/>
      <c r="AAR189" s="75"/>
      <c r="AAS189" s="75"/>
      <c r="AAT189" s="75"/>
      <c r="AAU189" s="75"/>
      <c r="AAV189" s="75"/>
      <c r="AAW189" s="75"/>
      <c r="AAX189" s="75"/>
      <c r="AAY189" s="75"/>
      <c r="AAZ189" s="75"/>
      <c r="ABA189" s="75"/>
      <c r="ABB189" s="75"/>
      <c r="ABC189" s="75"/>
      <c r="ABD189" s="75"/>
      <c r="ABE189" s="75"/>
      <c r="ABF189" s="75"/>
      <c r="ABG189" s="75"/>
      <c r="ABH189" s="75"/>
      <c r="ABI189" s="75"/>
      <c r="ABJ189" s="75"/>
      <c r="ABK189" s="75"/>
      <c r="ABL189" s="75"/>
      <c r="ABM189" s="75"/>
      <c r="ABN189" s="75"/>
      <c r="ABO189" s="75"/>
      <c r="ABP189" s="75"/>
      <c r="ABQ189" s="75"/>
      <c r="ABR189" s="75"/>
      <c r="ABS189" s="75"/>
      <c r="ABT189" s="75"/>
      <c r="ABU189" s="75"/>
      <c r="ABV189" s="75"/>
      <c r="ABW189" s="75"/>
      <c r="ABX189" s="75"/>
      <c r="ABY189" s="75"/>
      <c r="ABZ189" s="75"/>
      <c r="ACA189" s="75"/>
      <c r="ACB189" s="75"/>
      <c r="ACC189" s="75"/>
      <c r="ACD189" s="75"/>
      <c r="ACE189" s="75"/>
      <c r="ACF189" s="75"/>
      <c r="ACG189" s="75"/>
      <c r="ACH189" s="75"/>
      <c r="ACI189" s="75"/>
      <c r="ACJ189" s="75"/>
      <c r="ACK189" s="75"/>
      <c r="ACL189" s="75"/>
      <c r="ACM189" s="75"/>
      <c r="ACN189" s="75"/>
      <c r="ACO189" s="75"/>
      <c r="ACP189" s="75"/>
      <c r="ACQ189" s="75"/>
      <c r="ACR189" s="75"/>
      <c r="ACS189" s="75"/>
      <c r="ACT189" s="75"/>
      <c r="ACU189" s="75"/>
      <c r="ACV189" s="75"/>
      <c r="ACW189" s="75"/>
      <c r="ACX189" s="75"/>
      <c r="ACY189" s="75"/>
      <c r="ACZ189" s="75"/>
      <c r="ADA189" s="75"/>
      <c r="ADB189" s="75"/>
      <c r="ADC189" s="75"/>
      <c r="ADD189" s="75"/>
      <c r="ADE189" s="75"/>
      <c r="ADF189" s="75"/>
      <c r="ADG189" s="75"/>
      <c r="ADH189" s="75"/>
      <c r="ADI189" s="75"/>
      <c r="ADJ189" s="75"/>
      <c r="ADK189" s="75"/>
      <c r="ADL189" s="75"/>
      <c r="ADM189" s="75"/>
      <c r="ADN189" s="75"/>
      <c r="ADO189" s="75"/>
      <c r="ADP189" s="75"/>
      <c r="ADQ189" s="75"/>
      <c r="ADR189" s="75"/>
      <c r="ADS189" s="75"/>
      <c r="ADT189" s="75"/>
      <c r="ADU189" s="75"/>
      <c r="ADV189" s="75"/>
      <c r="ADW189" s="75"/>
      <c r="ADX189" s="75"/>
      <c r="ADY189" s="75"/>
      <c r="ADZ189" s="75"/>
      <c r="AEA189" s="75"/>
      <c r="AEB189" s="75"/>
      <c r="AEC189" s="75"/>
      <c r="AED189" s="75"/>
      <c r="AEE189" s="75"/>
      <c r="AEF189" s="75"/>
      <c r="AEG189" s="75"/>
      <c r="AEH189" s="75"/>
      <c r="AEI189" s="75"/>
      <c r="AEJ189" s="75"/>
      <c r="AEK189" s="75"/>
      <c r="AEL189" s="75"/>
      <c r="AEM189" s="75"/>
      <c r="AEN189" s="75"/>
      <c r="AEO189" s="75"/>
      <c r="AEP189" s="75"/>
      <c r="AEQ189" s="75"/>
      <c r="AER189" s="75"/>
      <c r="AES189" s="75"/>
      <c r="AET189" s="75"/>
      <c r="AEU189" s="75"/>
      <c r="AEV189" s="75"/>
      <c r="AEW189" s="75"/>
      <c r="AEX189" s="75"/>
      <c r="AEY189" s="75"/>
      <c r="AEZ189" s="75"/>
      <c r="AFA189" s="75"/>
      <c r="AFB189" s="75"/>
      <c r="AFC189" s="75"/>
      <c r="AFD189" s="75"/>
      <c r="AFE189" s="75"/>
      <c r="AFF189" s="75"/>
      <c r="AFG189" s="75"/>
      <c r="AFH189" s="75"/>
      <c r="AFI189" s="75"/>
      <c r="AFJ189" s="75"/>
      <c r="AFK189" s="75"/>
      <c r="AFL189" s="75"/>
      <c r="AFM189" s="75"/>
      <c r="AFN189" s="75"/>
      <c r="AFO189" s="75"/>
      <c r="AFP189" s="75"/>
      <c r="AFQ189" s="75"/>
      <c r="AFR189" s="75"/>
      <c r="AFS189" s="75"/>
      <c r="AFT189" s="75"/>
      <c r="AFU189" s="75"/>
      <c r="AFV189" s="75"/>
      <c r="AFW189" s="75"/>
      <c r="AFX189" s="75"/>
      <c r="AFY189" s="75"/>
      <c r="AFZ189" s="75"/>
      <c r="AGA189" s="75"/>
      <c r="AGB189" s="75"/>
      <c r="AGC189" s="75"/>
      <c r="AGD189" s="75"/>
      <c r="AGE189" s="75"/>
      <c r="AGF189" s="75"/>
      <c r="AGG189" s="75"/>
      <c r="AGH189" s="75"/>
      <c r="AGI189" s="75"/>
      <c r="AGJ189" s="75"/>
      <c r="AGK189" s="75"/>
      <c r="AGL189" s="75"/>
      <c r="AGM189" s="75"/>
      <c r="AGN189" s="75"/>
      <c r="AGO189" s="75"/>
      <c r="AGP189" s="75"/>
      <c r="AGQ189" s="75"/>
      <c r="AGR189" s="75"/>
      <c r="AGS189" s="75"/>
      <c r="AGT189" s="75"/>
      <c r="AGU189" s="75"/>
      <c r="AGV189" s="75"/>
      <c r="AGW189" s="75"/>
      <c r="AGX189" s="75"/>
      <c r="AGY189" s="75"/>
      <c r="AGZ189" s="75"/>
      <c r="AHA189" s="75"/>
      <c r="AHB189" s="75"/>
      <c r="AHC189" s="75"/>
      <c r="AHD189" s="75"/>
      <c r="AHE189" s="75"/>
      <c r="AHF189" s="75"/>
      <c r="AHG189" s="75"/>
      <c r="AHH189" s="75"/>
      <c r="AHI189" s="75"/>
      <c r="AHJ189" s="75"/>
      <c r="AHK189" s="75"/>
      <c r="AHL189" s="75"/>
      <c r="AHM189" s="75"/>
      <c r="AHN189" s="75"/>
      <c r="AHO189" s="75"/>
      <c r="AHP189" s="75"/>
      <c r="AHQ189" s="75"/>
      <c r="AHR189" s="75"/>
      <c r="AHS189" s="75"/>
      <c r="AHT189" s="75"/>
      <c r="AHU189" s="75"/>
      <c r="AHV189" s="75"/>
      <c r="AHW189" s="75"/>
      <c r="AHX189" s="75"/>
      <c r="AHY189" s="75"/>
      <c r="AHZ189" s="75"/>
      <c r="AIA189" s="75"/>
      <c r="AIB189" s="75"/>
      <c r="AIC189" s="75"/>
      <c r="AID189" s="75"/>
      <c r="AIE189" s="75"/>
      <c r="AIF189" s="75"/>
      <c r="AIG189" s="75"/>
      <c r="AIH189" s="75"/>
      <c r="AII189" s="75"/>
      <c r="AIJ189" s="75"/>
      <c r="AIK189" s="75"/>
      <c r="AIL189" s="75"/>
      <c r="AIM189" s="75"/>
      <c r="AIN189" s="75"/>
      <c r="AIO189" s="75"/>
      <c r="AIP189" s="75"/>
      <c r="AIQ189" s="75"/>
      <c r="AIR189" s="75"/>
      <c r="AIS189" s="75"/>
      <c r="AIT189" s="75"/>
      <c r="AIU189" s="75"/>
      <c r="AIV189" s="75"/>
      <c r="AIW189" s="75"/>
      <c r="AIX189" s="75"/>
      <c r="AIY189" s="75"/>
      <c r="AIZ189" s="75"/>
      <c r="AJA189" s="75"/>
      <c r="AJB189" s="75"/>
      <c r="AJC189" s="75"/>
      <c r="AJD189" s="75"/>
      <c r="AJE189" s="75"/>
      <c r="AJF189" s="75"/>
      <c r="AJG189" s="75"/>
      <c r="AJH189" s="75"/>
      <c r="AJI189" s="75"/>
      <c r="AJJ189" s="75"/>
      <c r="AJK189" s="75"/>
      <c r="AJL189" s="75"/>
      <c r="AJM189" s="75"/>
      <c r="AJN189" s="75"/>
      <c r="AJO189" s="75"/>
      <c r="AJP189" s="75"/>
      <c r="AJQ189" s="75"/>
      <c r="AJR189" s="75"/>
      <c r="AJS189" s="75"/>
      <c r="AJT189" s="75"/>
      <c r="AJU189" s="75"/>
      <c r="AJV189" s="75"/>
      <c r="AJW189" s="75"/>
      <c r="AJX189" s="75"/>
      <c r="AJY189" s="75"/>
      <c r="AJZ189" s="75"/>
      <c r="AKA189" s="75"/>
      <c r="AKB189" s="75"/>
      <c r="AKC189" s="75"/>
      <c r="AKD189" s="75"/>
      <c r="AKE189" s="75"/>
      <c r="AKF189" s="75"/>
      <c r="AKG189" s="75"/>
      <c r="AKH189" s="75"/>
      <c r="AKI189" s="75"/>
      <c r="AKJ189" s="75"/>
      <c r="AKK189" s="75"/>
      <c r="AKL189" s="75"/>
      <c r="AKM189" s="75"/>
      <c r="AKN189" s="75"/>
      <c r="AKO189" s="75"/>
      <c r="AKP189" s="75"/>
      <c r="AKQ189" s="75"/>
      <c r="AKR189" s="75"/>
      <c r="AKS189" s="75"/>
      <c r="AKT189" s="75"/>
      <c r="AKU189" s="75"/>
      <c r="AKV189" s="75"/>
      <c r="AKW189" s="75"/>
      <c r="AKX189" s="75"/>
      <c r="AKY189" s="75"/>
      <c r="AKZ189" s="75"/>
      <c r="ALA189" s="75"/>
      <c r="ALB189" s="75"/>
      <c r="ALC189" s="75"/>
      <c r="ALD189" s="75"/>
      <c r="ALE189" s="75"/>
      <c r="ALF189" s="75"/>
      <c r="ALG189" s="75"/>
      <c r="ALH189" s="75"/>
      <c r="ALI189" s="75"/>
      <c r="ALJ189" s="75"/>
      <c r="ALK189" s="75"/>
      <c r="ALL189" s="75"/>
      <c r="ALM189" s="75"/>
      <c r="ALN189" s="75"/>
      <c r="ALO189" s="75"/>
      <c r="ALP189" s="75"/>
      <c r="ALQ189" s="75"/>
      <c r="ALR189" s="75"/>
      <c r="ALS189" s="75"/>
      <c r="ALT189" s="75"/>
      <c r="ALU189" s="75"/>
      <c r="ALV189" s="75"/>
      <c r="ALW189" s="75"/>
      <c r="ALX189" s="75"/>
      <c r="ALY189" s="75"/>
      <c r="ALZ189" s="75"/>
      <c r="AMA189" s="75"/>
      <c r="AMB189" s="75"/>
      <c r="AMC189" s="75"/>
      <c r="AMD189" s="75"/>
      <c r="AME189" s="75"/>
      <c r="AMF189" s="75"/>
      <c r="AMG189" s="75"/>
      <c r="AMH189" s="75"/>
      <c r="AMI189" s="75"/>
      <c r="AMJ189" s="75"/>
      <c r="AMK189" s="75"/>
      <c r="AML189" s="75"/>
      <c r="AMM189" s="75"/>
      <c r="AMN189" s="75"/>
      <c r="AMO189" s="75"/>
      <c r="AMP189" s="75"/>
      <c r="AMQ189" s="75"/>
    </row>
    <row r="190" spans="1:1031" s="92" customFormat="1" ht="13.5" customHeight="1" x14ac:dyDescent="0.2">
      <c r="A190" s="75"/>
      <c r="B190" s="61">
        <v>279</v>
      </c>
      <c r="C190" s="71" t="s">
        <v>149</v>
      </c>
      <c r="D190" s="14">
        <v>0</v>
      </c>
      <c r="E190" s="14">
        <v>0</v>
      </c>
      <c r="F190" s="13">
        <f t="shared" si="198"/>
        <v>375</v>
      </c>
      <c r="G190" s="14">
        <v>375</v>
      </c>
      <c r="H190" s="14">
        <v>0</v>
      </c>
      <c r="I190" s="14">
        <v>375</v>
      </c>
      <c r="J190" s="14">
        <v>375</v>
      </c>
      <c r="K190" s="14">
        <v>0</v>
      </c>
      <c r="L190" s="14">
        <v>0</v>
      </c>
      <c r="M190" s="14">
        <v>235.4</v>
      </c>
      <c r="N190" s="14">
        <f>J190-M190</f>
        <v>139.6</v>
      </c>
      <c r="O190" s="14">
        <f t="shared" ref="O190:O191" si="215">+N190+P190</f>
        <v>139.6</v>
      </c>
      <c r="P190" s="14">
        <f>+I190-J190</f>
        <v>0</v>
      </c>
      <c r="Q190" s="13">
        <v>235.4</v>
      </c>
      <c r="R190" s="14">
        <v>0</v>
      </c>
      <c r="S190" s="17">
        <f t="shared" si="210"/>
        <v>62.773333333333333</v>
      </c>
      <c r="T190" s="17">
        <f t="shared" si="207"/>
        <v>62.773333333333333</v>
      </c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  <c r="DA190" s="75"/>
      <c r="DB190" s="75"/>
      <c r="DC190" s="75"/>
      <c r="DD190" s="75"/>
      <c r="DE190" s="75"/>
      <c r="DF190" s="75"/>
      <c r="DG190" s="75"/>
      <c r="DH190" s="75"/>
      <c r="DI190" s="75"/>
      <c r="DJ190" s="75"/>
      <c r="DK190" s="75"/>
      <c r="DL190" s="75"/>
      <c r="DM190" s="75"/>
      <c r="DN190" s="75"/>
      <c r="DO190" s="75"/>
      <c r="DP190" s="75"/>
      <c r="DQ190" s="75"/>
      <c r="DR190" s="75"/>
      <c r="DS190" s="75"/>
      <c r="DT190" s="75"/>
      <c r="DU190" s="75"/>
      <c r="DV190" s="75"/>
      <c r="DW190" s="75"/>
      <c r="DX190" s="75"/>
      <c r="DY190" s="75"/>
      <c r="DZ190" s="75"/>
      <c r="EA190" s="75"/>
      <c r="EB190" s="75"/>
      <c r="EC190" s="75"/>
      <c r="ED190" s="75"/>
      <c r="EE190" s="75"/>
      <c r="EF190" s="75"/>
      <c r="EG190" s="75"/>
      <c r="EH190" s="75"/>
      <c r="EI190" s="75"/>
      <c r="EJ190" s="75"/>
      <c r="EK190" s="75"/>
      <c r="EL190" s="75"/>
      <c r="EM190" s="75"/>
      <c r="EN190" s="75"/>
      <c r="EO190" s="75"/>
      <c r="EP190" s="75"/>
      <c r="EQ190" s="75"/>
      <c r="ER190" s="75"/>
      <c r="ES190" s="75"/>
      <c r="ET190" s="75"/>
      <c r="EU190" s="75"/>
      <c r="EV190" s="75"/>
      <c r="EW190" s="75"/>
      <c r="EX190" s="75"/>
      <c r="EY190" s="75"/>
      <c r="EZ190" s="75"/>
      <c r="FA190" s="75"/>
      <c r="FB190" s="75"/>
      <c r="FC190" s="75"/>
      <c r="FD190" s="75"/>
      <c r="FE190" s="75"/>
      <c r="FF190" s="75"/>
      <c r="FG190" s="75"/>
      <c r="FH190" s="75"/>
      <c r="FI190" s="75"/>
      <c r="FJ190" s="75"/>
      <c r="FK190" s="75"/>
      <c r="FL190" s="75"/>
      <c r="FM190" s="75"/>
      <c r="FN190" s="75"/>
      <c r="FO190" s="75"/>
      <c r="FP190" s="75"/>
      <c r="FQ190" s="75"/>
      <c r="FR190" s="75"/>
      <c r="FS190" s="75"/>
      <c r="FT190" s="75"/>
      <c r="FU190" s="75"/>
      <c r="FV190" s="75"/>
      <c r="FW190" s="75"/>
      <c r="FX190" s="75"/>
      <c r="FY190" s="75"/>
      <c r="FZ190" s="75"/>
      <c r="GA190" s="75"/>
      <c r="GB190" s="75"/>
      <c r="GC190" s="75"/>
      <c r="GD190" s="75"/>
      <c r="GE190" s="75"/>
      <c r="GF190" s="75"/>
      <c r="GG190" s="75"/>
      <c r="GH190" s="75"/>
      <c r="GI190" s="75"/>
      <c r="GJ190" s="75"/>
      <c r="GK190" s="75"/>
      <c r="GL190" s="75"/>
      <c r="GM190" s="75"/>
      <c r="GN190" s="75"/>
      <c r="GO190" s="75"/>
      <c r="GP190" s="75"/>
      <c r="GQ190" s="75"/>
      <c r="GR190" s="75"/>
      <c r="GS190" s="75"/>
      <c r="GT190" s="75"/>
      <c r="GU190" s="75"/>
      <c r="GV190" s="75"/>
      <c r="GW190" s="75"/>
      <c r="GX190" s="75"/>
      <c r="GY190" s="75"/>
      <c r="GZ190" s="75"/>
      <c r="HA190" s="75"/>
      <c r="HB190" s="75"/>
      <c r="HC190" s="75"/>
      <c r="HD190" s="75"/>
      <c r="HE190" s="75"/>
      <c r="HF190" s="75"/>
      <c r="HG190" s="75"/>
      <c r="HH190" s="75"/>
      <c r="HI190" s="75"/>
      <c r="HJ190" s="75"/>
      <c r="HK190" s="75"/>
      <c r="HL190" s="75"/>
      <c r="HM190" s="75"/>
      <c r="HN190" s="75"/>
      <c r="HO190" s="75"/>
      <c r="HP190" s="75"/>
      <c r="HQ190" s="75"/>
      <c r="HR190" s="75"/>
      <c r="HS190" s="75"/>
      <c r="HT190" s="75"/>
      <c r="HU190" s="75"/>
      <c r="HV190" s="75"/>
      <c r="HW190" s="75"/>
      <c r="HX190" s="75"/>
      <c r="HY190" s="75"/>
      <c r="HZ190" s="75"/>
      <c r="IA190" s="75"/>
      <c r="IB190" s="75"/>
      <c r="IC190" s="75"/>
      <c r="ID190" s="75"/>
      <c r="IE190" s="75"/>
      <c r="IF190" s="75"/>
      <c r="IG190" s="75"/>
      <c r="IH190" s="75"/>
      <c r="II190" s="75"/>
      <c r="IJ190" s="75"/>
      <c r="IK190" s="75"/>
      <c r="IL190" s="75"/>
      <c r="IM190" s="75"/>
      <c r="IN190" s="75"/>
      <c r="IO190" s="75"/>
      <c r="IP190" s="75"/>
      <c r="IQ190" s="75"/>
      <c r="IR190" s="75"/>
      <c r="IS190" s="75"/>
      <c r="IT190" s="75"/>
      <c r="IU190" s="75"/>
      <c r="IV190" s="75"/>
      <c r="IW190" s="75"/>
      <c r="IX190" s="75"/>
      <c r="IY190" s="75"/>
      <c r="IZ190" s="75"/>
      <c r="JA190" s="75"/>
      <c r="JB190" s="75"/>
      <c r="JC190" s="75"/>
      <c r="JD190" s="75"/>
      <c r="JE190" s="75"/>
      <c r="JF190" s="75"/>
      <c r="JG190" s="75"/>
      <c r="JH190" s="75"/>
      <c r="JI190" s="75"/>
      <c r="JJ190" s="75"/>
      <c r="JK190" s="75"/>
      <c r="JL190" s="75"/>
      <c r="JM190" s="75"/>
      <c r="JN190" s="75"/>
      <c r="JO190" s="75"/>
      <c r="JP190" s="75"/>
      <c r="JQ190" s="75"/>
      <c r="JR190" s="75"/>
      <c r="JS190" s="75"/>
      <c r="JT190" s="75"/>
      <c r="JU190" s="75"/>
      <c r="JV190" s="75"/>
      <c r="JW190" s="75"/>
      <c r="JX190" s="75"/>
      <c r="JY190" s="75"/>
      <c r="JZ190" s="75"/>
      <c r="KA190" s="75"/>
      <c r="KB190" s="75"/>
      <c r="KC190" s="75"/>
      <c r="KD190" s="75"/>
      <c r="KE190" s="75"/>
      <c r="KF190" s="75"/>
      <c r="KG190" s="75"/>
      <c r="KH190" s="75"/>
      <c r="KI190" s="75"/>
      <c r="KJ190" s="75"/>
      <c r="KK190" s="75"/>
      <c r="KL190" s="75"/>
      <c r="KM190" s="75"/>
      <c r="KN190" s="75"/>
      <c r="KO190" s="75"/>
      <c r="KP190" s="75"/>
      <c r="KQ190" s="75"/>
      <c r="KR190" s="75"/>
      <c r="KS190" s="75"/>
      <c r="KT190" s="75"/>
      <c r="KU190" s="75"/>
      <c r="KV190" s="75"/>
      <c r="KW190" s="75"/>
      <c r="KX190" s="75"/>
      <c r="KY190" s="75"/>
      <c r="KZ190" s="75"/>
      <c r="LA190" s="75"/>
      <c r="LB190" s="75"/>
      <c r="LC190" s="75"/>
      <c r="LD190" s="75"/>
      <c r="LE190" s="75"/>
      <c r="LF190" s="75"/>
      <c r="LG190" s="75"/>
      <c r="LH190" s="75"/>
      <c r="LI190" s="75"/>
      <c r="LJ190" s="75"/>
      <c r="LK190" s="75"/>
      <c r="LL190" s="75"/>
      <c r="LM190" s="75"/>
      <c r="LN190" s="75"/>
      <c r="LO190" s="75"/>
      <c r="LP190" s="75"/>
      <c r="LQ190" s="75"/>
      <c r="LR190" s="75"/>
      <c r="LS190" s="75"/>
      <c r="LT190" s="75"/>
      <c r="LU190" s="75"/>
      <c r="LV190" s="75"/>
      <c r="LW190" s="75"/>
      <c r="LX190" s="75"/>
      <c r="LY190" s="75"/>
      <c r="LZ190" s="75"/>
      <c r="MA190" s="75"/>
      <c r="MB190" s="75"/>
      <c r="MC190" s="75"/>
      <c r="MD190" s="75"/>
      <c r="ME190" s="75"/>
      <c r="MF190" s="75"/>
      <c r="MG190" s="75"/>
      <c r="MH190" s="75"/>
      <c r="MI190" s="75"/>
      <c r="MJ190" s="75"/>
      <c r="MK190" s="75"/>
      <c r="ML190" s="75"/>
      <c r="MM190" s="75"/>
      <c r="MN190" s="75"/>
      <c r="MO190" s="75"/>
      <c r="MP190" s="75"/>
      <c r="MQ190" s="75"/>
      <c r="MR190" s="75"/>
      <c r="MS190" s="75"/>
      <c r="MT190" s="75"/>
      <c r="MU190" s="75"/>
      <c r="MV190" s="75"/>
      <c r="MW190" s="75"/>
      <c r="MX190" s="75"/>
      <c r="MY190" s="75"/>
      <c r="MZ190" s="75"/>
      <c r="NA190" s="75"/>
      <c r="NB190" s="75"/>
      <c r="NC190" s="75"/>
      <c r="ND190" s="75"/>
      <c r="NE190" s="75"/>
      <c r="NF190" s="75"/>
      <c r="NG190" s="75"/>
      <c r="NH190" s="75"/>
      <c r="NI190" s="75"/>
      <c r="NJ190" s="75"/>
      <c r="NK190" s="75"/>
      <c r="NL190" s="75"/>
      <c r="NM190" s="75"/>
      <c r="NN190" s="75"/>
      <c r="NO190" s="75"/>
      <c r="NP190" s="75"/>
      <c r="NQ190" s="75"/>
      <c r="NR190" s="75"/>
      <c r="NS190" s="75"/>
      <c r="NT190" s="75"/>
      <c r="NU190" s="75"/>
      <c r="NV190" s="75"/>
      <c r="NW190" s="75"/>
      <c r="NX190" s="75"/>
      <c r="NY190" s="75"/>
      <c r="NZ190" s="75"/>
      <c r="OA190" s="75"/>
      <c r="OB190" s="75"/>
      <c r="OC190" s="75"/>
      <c r="OD190" s="75"/>
      <c r="OE190" s="75"/>
      <c r="OF190" s="75"/>
      <c r="OG190" s="75"/>
      <c r="OH190" s="75"/>
      <c r="OI190" s="75"/>
      <c r="OJ190" s="75"/>
      <c r="OK190" s="75"/>
      <c r="OL190" s="75"/>
      <c r="OM190" s="75"/>
      <c r="ON190" s="75"/>
      <c r="OO190" s="75"/>
      <c r="OP190" s="75"/>
      <c r="OQ190" s="75"/>
      <c r="OR190" s="75"/>
      <c r="OS190" s="75"/>
      <c r="OT190" s="75"/>
      <c r="OU190" s="75"/>
      <c r="OV190" s="75"/>
      <c r="OW190" s="75"/>
      <c r="OX190" s="75"/>
      <c r="OY190" s="75"/>
      <c r="OZ190" s="75"/>
      <c r="PA190" s="75"/>
      <c r="PB190" s="75"/>
      <c r="PC190" s="75"/>
      <c r="PD190" s="75"/>
      <c r="PE190" s="75"/>
      <c r="PF190" s="75"/>
      <c r="PG190" s="75"/>
      <c r="PH190" s="75"/>
      <c r="PI190" s="75"/>
      <c r="PJ190" s="75"/>
      <c r="PK190" s="75"/>
      <c r="PL190" s="75"/>
      <c r="PM190" s="75"/>
      <c r="PN190" s="75"/>
      <c r="PO190" s="75"/>
      <c r="PP190" s="75"/>
      <c r="PQ190" s="75"/>
      <c r="PR190" s="75"/>
      <c r="PS190" s="75"/>
      <c r="PT190" s="75"/>
      <c r="PU190" s="75"/>
      <c r="PV190" s="75"/>
      <c r="PW190" s="75"/>
      <c r="PX190" s="75"/>
      <c r="PY190" s="75"/>
      <c r="PZ190" s="75"/>
      <c r="QA190" s="75"/>
      <c r="QB190" s="75"/>
      <c r="QC190" s="75"/>
      <c r="QD190" s="75"/>
      <c r="QE190" s="75"/>
      <c r="QF190" s="75"/>
      <c r="QG190" s="75"/>
      <c r="QH190" s="75"/>
      <c r="QI190" s="75"/>
      <c r="QJ190" s="75"/>
      <c r="QK190" s="75"/>
      <c r="QL190" s="75"/>
      <c r="QM190" s="75"/>
      <c r="QN190" s="75"/>
      <c r="QO190" s="75"/>
      <c r="QP190" s="75"/>
      <c r="QQ190" s="75"/>
      <c r="QR190" s="75"/>
      <c r="QS190" s="75"/>
      <c r="QT190" s="75"/>
      <c r="QU190" s="75"/>
      <c r="QV190" s="75"/>
      <c r="QW190" s="75"/>
      <c r="QX190" s="75"/>
      <c r="QY190" s="75"/>
      <c r="QZ190" s="75"/>
      <c r="RA190" s="75"/>
      <c r="RB190" s="75"/>
      <c r="RC190" s="75"/>
      <c r="RD190" s="75"/>
      <c r="RE190" s="75"/>
      <c r="RF190" s="75"/>
      <c r="RG190" s="75"/>
      <c r="RH190" s="75"/>
      <c r="RI190" s="75"/>
      <c r="RJ190" s="75"/>
      <c r="RK190" s="75"/>
      <c r="RL190" s="75"/>
      <c r="RM190" s="75"/>
      <c r="RN190" s="75"/>
      <c r="RO190" s="75"/>
      <c r="RP190" s="75"/>
      <c r="RQ190" s="75"/>
      <c r="RR190" s="75"/>
      <c r="RS190" s="75"/>
      <c r="RT190" s="75"/>
      <c r="RU190" s="75"/>
      <c r="RV190" s="75"/>
      <c r="RW190" s="75"/>
      <c r="RX190" s="75"/>
      <c r="RY190" s="75"/>
      <c r="RZ190" s="75"/>
      <c r="SA190" s="75"/>
      <c r="SB190" s="75"/>
      <c r="SC190" s="75"/>
      <c r="SD190" s="75"/>
      <c r="SE190" s="75"/>
      <c r="SF190" s="75"/>
      <c r="SG190" s="75"/>
      <c r="SH190" s="75"/>
      <c r="SI190" s="75"/>
      <c r="SJ190" s="75"/>
      <c r="SK190" s="75"/>
      <c r="SL190" s="75"/>
      <c r="SM190" s="75"/>
      <c r="SN190" s="75"/>
      <c r="SO190" s="75"/>
      <c r="SP190" s="75"/>
      <c r="SQ190" s="75"/>
      <c r="SR190" s="75"/>
      <c r="SS190" s="75"/>
      <c r="ST190" s="75"/>
      <c r="SU190" s="75"/>
      <c r="SV190" s="75"/>
      <c r="SW190" s="75"/>
      <c r="SX190" s="75"/>
      <c r="SY190" s="75"/>
      <c r="SZ190" s="75"/>
      <c r="TA190" s="75"/>
      <c r="TB190" s="75"/>
      <c r="TC190" s="75"/>
      <c r="TD190" s="75"/>
      <c r="TE190" s="75"/>
      <c r="TF190" s="75"/>
      <c r="TG190" s="75"/>
      <c r="TH190" s="75"/>
      <c r="TI190" s="75"/>
      <c r="TJ190" s="75"/>
      <c r="TK190" s="75"/>
      <c r="TL190" s="75"/>
      <c r="TM190" s="75"/>
      <c r="TN190" s="75"/>
      <c r="TO190" s="75"/>
      <c r="TP190" s="75"/>
      <c r="TQ190" s="75"/>
      <c r="TR190" s="75"/>
      <c r="TS190" s="75"/>
      <c r="TT190" s="75"/>
      <c r="TU190" s="75"/>
      <c r="TV190" s="75"/>
      <c r="TW190" s="75"/>
      <c r="TX190" s="75"/>
      <c r="TY190" s="75"/>
      <c r="TZ190" s="75"/>
      <c r="UA190" s="75"/>
      <c r="UB190" s="75"/>
      <c r="UC190" s="75"/>
      <c r="UD190" s="75"/>
      <c r="UE190" s="75"/>
      <c r="UF190" s="75"/>
      <c r="UG190" s="75"/>
      <c r="UH190" s="75"/>
      <c r="UI190" s="75"/>
      <c r="UJ190" s="75"/>
      <c r="UK190" s="75"/>
      <c r="UL190" s="75"/>
      <c r="UM190" s="75"/>
      <c r="UN190" s="75"/>
      <c r="UO190" s="75"/>
      <c r="UP190" s="75"/>
      <c r="UQ190" s="75"/>
      <c r="UR190" s="75"/>
      <c r="US190" s="75"/>
      <c r="UT190" s="75"/>
      <c r="UU190" s="75"/>
      <c r="UV190" s="75"/>
      <c r="UW190" s="75"/>
      <c r="UX190" s="75"/>
      <c r="UY190" s="75"/>
      <c r="UZ190" s="75"/>
      <c r="VA190" s="75"/>
      <c r="VB190" s="75"/>
      <c r="VC190" s="75"/>
      <c r="VD190" s="75"/>
      <c r="VE190" s="75"/>
      <c r="VF190" s="75"/>
      <c r="VG190" s="75"/>
      <c r="VH190" s="75"/>
      <c r="VI190" s="75"/>
      <c r="VJ190" s="75"/>
      <c r="VK190" s="75"/>
      <c r="VL190" s="75"/>
      <c r="VM190" s="75"/>
      <c r="VN190" s="75"/>
      <c r="VO190" s="75"/>
      <c r="VP190" s="75"/>
      <c r="VQ190" s="75"/>
      <c r="VR190" s="75"/>
      <c r="VS190" s="75"/>
      <c r="VT190" s="75"/>
      <c r="VU190" s="75"/>
      <c r="VV190" s="75"/>
      <c r="VW190" s="75"/>
      <c r="VX190" s="75"/>
      <c r="VY190" s="75"/>
      <c r="VZ190" s="75"/>
      <c r="WA190" s="75"/>
      <c r="WB190" s="75"/>
      <c r="WC190" s="75"/>
      <c r="WD190" s="75"/>
      <c r="WE190" s="75"/>
      <c r="WF190" s="75"/>
      <c r="WG190" s="75"/>
      <c r="WH190" s="75"/>
      <c r="WI190" s="75"/>
      <c r="WJ190" s="75"/>
      <c r="WK190" s="75"/>
      <c r="WL190" s="75"/>
      <c r="WM190" s="75"/>
      <c r="WN190" s="75"/>
      <c r="WO190" s="75"/>
      <c r="WP190" s="75"/>
      <c r="WQ190" s="75"/>
      <c r="WR190" s="75"/>
      <c r="WS190" s="75"/>
      <c r="WT190" s="75"/>
      <c r="WU190" s="75"/>
      <c r="WV190" s="75"/>
      <c r="WW190" s="75"/>
      <c r="WX190" s="75"/>
      <c r="WY190" s="75"/>
      <c r="WZ190" s="75"/>
      <c r="XA190" s="75"/>
      <c r="XB190" s="75"/>
      <c r="XC190" s="75"/>
      <c r="XD190" s="75"/>
      <c r="XE190" s="75"/>
      <c r="XF190" s="75"/>
      <c r="XG190" s="75"/>
      <c r="XH190" s="75"/>
      <c r="XI190" s="75"/>
      <c r="XJ190" s="75"/>
      <c r="XK190" s="75"/>
      <c r="XL190" s="75"/>
      <c r="XM190" s="75"/>
      <c r="XN190" s="75"/>
      <c r="XO190" s="75"/>
      <c r="XP190" s="75"/>
      <c r="XQ190" s="75"/>
      <c r="XR190" s="75"/>
      <c r="XS190" s="75"/>
      <c r="XT190" s="75"/>
      <c r="XU190" s="75"/>
      <c r="XV190" s="75"/>
      <c r="XW190" s="75"/>
      <c r="XX190" s="75"/>
      <c r="XY190" s="75"/>
      <c r="XZ190" s="75"/>
      <c r="YA190" s="75"/>
      <c r="YB190" s="75"/>
      <c r="YC190" s="75"/>
      <c r="YD190" s="75"/>
      <c r="YE190" s="75"/>
      <c r="YF190" s="75"/>
      <c r="YG190" s="75"/>
      <c r="YH190" s="75"/>
      <c r="YI190" s="75"/>
      <c r="YJ190" s="75"/>
      <c r="YK190" s="75"/>
      <c r="YL190" s="75"/>
      <c r="YM190" s="75"/>
      <c r="YN190" s="75"/>
      <c r="YO190" s="75"/>
      <c r="YP190" s="75"/>
      <c r="YQ190" s="75"/>
      <c r="YR190" s="75"/>
      <c r="YS190" s="75"/>
      <c r="YT190" s="75"/>
      <c r="YU190" s="75"/>
      <c r="YV190" s="75"/>
      <c r="YW190" s="75"/>
      <c r="YX190" s="75"/>
      <c r="YY190" s="75"/>
      <c r="YZ190" s="75"/>
      <c r="ZA190" s="75"/>
      <c r="ZB190" s="75"/>
      <c r="ZC190" s="75"/>
      <c r="ZD190" s="75"/>
      <c r="ZE190" s="75"/>
      <c r="ZF190" s="75"/>
      <c r="ZG190" s="75"/>
      <c r="ZH190" s="75"/>
      <c r="ZI190" s="75"/>
      <c r="ZJ190" s="75"/>
      <c r="ZK190" s="75"/>
      <c r="ZL190" s="75"/>
      <c r="ZM190" s="75"/>
      <c r="ZN190" s="75"/>
      <c r="ZO190" s="75"/>
      <c r="ZP190" s="75"/>
      <c r="ZQ190" s="75"/>
      <c r="ZR190" s="75"/>
      <c r="ZS190" s="75"/>
      <c r="ZT190" s="75"/>
      <c r="ZU190" s="75"/>
      <c r="ZV190" s="75"/>
      <c r="ZW190" s="75"/>
      <c r="ZX190" s="75"/>
      <c r="ZY190" s="75"/>
      <c r="ZZ190" s="75"/>
      <c r="AAA190" s="75"/>
      <c r="AAB190" s="75"/>
      <c r="AAC190" s="75"/>
      <c r="AAD190" s="75"/>
      <c r="AAE190" s="75"/>
      <c r="AAF190" s="75"/>
      <c r="AAG190" s="75"/>
      <c r="AAH190" s="75"/>
      <c r="AAI190" s="75"/>
      <c r="AAJ190" s="75"/>
      <c r="AAK190" s="75"/>
      <c r="AAL190" s="75"/>
      <c r="AAM190" s="75"/>
      <c r="AAN190" s="75"/>
      <c r="AAO190" s="75"/>
      <c r="AAP190" s="75"/>
      <c r="AAQ190" s="75"/>
      <c r="AAR190" s="75"/>
      <c r="AAS190" s="75"/>
      <c r="AAT190" s="75"/>
      <c r="AAU190" s="75"/>
      <c r="AAV190" s="75"/>
      <c r="AAW190" s="75"/>
      <c r="AAX190" s="75"/>
      <c r="AAY190" s="75"/>
      <c r="AAZ190" s="75"/>
      <c r="ABA190" s="75"/>
      <c r="ABB190" s="75"/>
      <c r="ABC190" s="75"/>
      <c r="ABD190" s="75"/>
      <c r="ABE190" s="75"/>
      <c r="ABF190" s="75"/>
      <c r="ABG190" s="75"/>
      <c r="ABH190" s="75"/>
      <c r="ABI190" s="75"/>
      <c r="ABJ190" s="75"/>
      <c r="ABK190" s="75"/>
      <c r="ABL190" s="75"/>
      <c r="ABM190" s="75"/>
      <c r="ABN190" s="75"/>
      <c r="ABO190" s="75"/>
      <c r="ABP190" s="75"/>
      <c r="ABQ190" s="75"/>
      <c r="ABR190" s="75"/>
      <c r="ABS190" s="75"/>
      <c r="ABT190" s="75"/>
      <c r="ABU190" s="75"/>
      <c r="ABV190" s="75"/>
      <c r="ABW190" s="75"/>
      <c r="ABX190" s="75"/>
      <c r="ABY190" s="75"/>
      <c r="ABZ190" s="75"/>
      <c r="ACA190" s="75"/>
      <c r="ACB190" s="75"/>
      <c r="ACC190" s="75"/>
      <c r="ACD190" s="75"/>
      <c r="ACE190" s="75"/>
      <c r="ACF190" s="75"/>
      <c r="ACG190" s="75"/>
      <c r="ACH190" s="75"/>
      <c r="ACI190" s="75"/>
      <c r="ACJ190" s="75"/>
      <c r="ACK190" s="75"/>
      <c r="ACL190" s="75"/>
      <c r="ACM190" s="75"/>
      <c r="ACN190" s="75"/>
      <c r="ACO190" s="75"/>
      <c r="ACP190" s="75"/>
      <c r="ACQ190" s="75"/>
      <c r="ACR190" s="75"/>
      <c r="ACS190" s="75"/>
      <c r="ACT190" s="75"/>
      <c r="ACU190" s="75"/>
      <c r="ACV190" s="75"/>
      <c r="ACW190" s="75"/>
      <c r="ACX190" s="75"/>
      <c r="ACY190" s="75"/>
      <c r="ACZ190" s="75"/>
      <c r="ADA190" s="75"/>
      <c r="ADB190" s="75"/>
      <c r="ADC190" s="75"/>
      <c r="ADD190" s="75"/>
      <c r="ADE190" s="75"/>
      <c r="ADF190" s="75"/>
      <c r="ADG190" s="75"/>
      <c r="ADH190" s="75"/>
      <c r="ADI190" s="75"/>
      <c r="ADJ190" s="75"/>
      <c r="ADK190" s="75"/>
      <c r="ADL190" s="75"/>
      <c r="ADM190" s="75"/>
      <c r="ADN190" s="75"/>
      <c r="ADO190" s="75"/>
      <c r="ADP190" s="75"/>
      <c r="ADQ190" s="75"/>
      <c r="ADR190" s="75"/>
      <c r="ADS190" s="75"/>
      <c r="ADT190" s="75"/>
      <c r="ADU190" s="75"/>
      <c r="ADV190" s="75"/>
      <c r="ADW190" s="75"/>
      <c r="ADX190" s="75"/>
      <c r="ADY190" s="75"/>
      <c r="ADZ190" s="75"/>
      <c r="AEA190" s="75"/>
      <c r="AEB190" s="75"/>
      <c r="AEC190" s="75"/>
      <c r="AED190" s="75"/>
      <c r="AEE190" s="75"/>
      <c r="AEF190" s="75"/>
      <c r="AEG190" s="75"/>
      <c r="AEH190" s="75"/>
      <c r="AEI190" s="75"/>
      <c r="AEJ190" s="75"/>
      <c r="AEK190" s="75"/>
      <c r="AEL190" s="75"/>
      <c r="AEM190" s="75"/>
      <c r="AEN190" s="75"/>
      <c r="AEO190" s="75"/>
      <c r="AEP190" s="75"/>
      <c r="AEQ190" s="75"/>
      <c r="AER190" s="75"/>
      <c r="AES190" s="75"/>
      <c r="AET190" s="75"/>
      <c r="AEU190" s="75"/>
      <c r="AEV190" s="75"/>
      <c r="AEW190" s="75"/>
      <c r="AEX190" s="75"/>
      <c r="AEY190" s="75"/>
      <c r="AEZ190" s="75"/>
      <c r="AFA190" s="75"/>
      <c r="AFB190" s="75"/>
      <c r="AFC190" s="75"/>
      <c r="AFD190" s="75"/>
      <c r="AFE190" s="75"/>
      <c r="AFF190" s="75"/>
      <c r="AFG190" s="75"/>
      <c r="AFH190" s="75"/>
      <c r="AFI190" s="75"/>
      <c r="AFJ190" s="75"/>
      <c r="AFK190" s="75"/>
      <c r="AFL190" s="75"/>
      <c r="AFM190" s="75"/>
      <c r="AFN190" s="75"/>
      <c r="AFO190" s="75"/>
      <c r="AFP190" s="75"/>
      <c r="AFQ190" s="75"/>
      <c r="AFR190" s="75"/>
      <c r="AFS190" s="75"/>
      <c r="AFT190" s="75"/>
      <c r="AFU190" s="75"/>
      <c r="AFV190" s="75"/>
      <c r="AFW190" s="75"/>
      <c r="AFX190" s="75"/>
      <c r="AFY190" s="75"/>
      <c r="AFZ190" s="75"/>
      <c r="AGA190" s="75"/>
      <c r="AGB190" s="75"/>
      <c r="AGC190" s="75"/>
      <c r="AGD190" s="75"/>
      <c r="AGE190" s="75"/>
      <c r="AGF190" s="75"/>
      <c r="AGG190" s="75"/>
      <c r="AGH190" s="75"/>
      <c r="AGI190" s="75"/>
      <c r="AGJ190" s="75"/>
      <c r="AGK190" s="75"/>
      <c r="AGL190" s="75"/>
      <c r="AGM190" s="75"/>
      <c r="AGN190" s="75"/>
      <c r="AGO190" s="75"/>
      <c r="AGP190" s="75"/>
      <c r="AGQ190" s="75"/>
      <c r="AGR190" s="75"/>
      <c r="AGS190" s="75"/>
      <c r="AGT190" s="75"/>
      <c r="AGU190" s="75"/>
      <c r="AGV190" s="75"/>
      <c r="AGW190" s="75"/>
      <c r="AGX190" s="75"/>
      <c r="AGY190" s="75"/>
      <c r="AGZ190" s="75"/>
      <c r="AHA190" s="75"/>
      <c r="AHB190" s="75"/>
      <c r="AHC190" s="75"/>
      <c r="AHD190" s="75"/>
      <c r="AHE190" s="75"/>
      <c r="AHF190" s="75"/>
      <c r="AHG190" s="75"/>
      <c r="AHH190" s="75"/>
      <c r="AHI190" s="75"/>
      <c r="AHJ190" s="75"/>
      <c r="AHK190" s="75"/>
      <c r="AHL190" s="75"/>
      <c r="AHM190" s="75"/>
      <c r="AHN190" s="75"/>
      <c r="AHO190" s="75"/>
      <c r="AHP190" s="75"/>
      <c r="AHQ190" s="75"/>
      <c r="AHR190" s="75"/>
      <c r="AHS190" s="75"/>
      <c r="AHT190" s="75"/>
      <c r="AHU190" s="75"/>
      <c r="AHV190" s="75"/>
      <c r="AHW190" s="75"/>
      <c r="AHX190" s="75"/>
      <c r="AHY190" s="75"/>
      <c r="AHZ190" s="75"/>
      <c r="AIA190" s="75"/>
      <c r="AIB190" s="75"/>
      <c r="AIC190" s="75"/>
      <c r="AID190" s="75"/>
      <c r="AIE190" s="75"/>
      <c r="AIF190" s="75"/>
      <c r="AIG190" s="75"/>
      <c r="AIH190" s="75"/>
      <c r="AII190" s="75"/>
      <c r="AIJ190" s="75"/>
      <c r="AIK190" s="75"/>
      <c r="AIL190" s="75"/>
      <c r="AIM190" s="75"/>
      <c r="AIN190" s="75"/>
      <c r="AIO190" s="75"/>
      <c r="AIP190" s="75"/>
      <c r="AIQ190" s="75"/>
      <c r="AIR190" s="75"/>
      <c r="AIS190" s="75"/>
      <c r="AIT190" s="75"/>
      <c r="AIU190" s="75"/>
      <c r="AIV190" s="75"/>
      <c r="AIW190" s="75"/>
      <c r="AIX190" s="75"/>
      <c r="AIY190" s="75"/>
      <c r="AIZ190" s="75"/>
      <c r="AJA190" s="75"/>
      <c r="AJB190" s="75"/>
      <c r="AJC190" s="75"/>
      <c r="AJD190" s="75"/>
      <c r="AJE190" s="75"/>
      <c r="AJF190" s="75"/>
      <c r="AJG190" s="75"/>
      <c r="AJH190" s="75"/>
      <c r="AJI190" s="75"/>
      <c r="AJJ190" s="75"/>
      <c r="AJK190" s="75"/>
      <c r="AJL190" s="75"/>
      <c r="AJM190" s="75"/>
      <c r="AJN190" s="75"/>
      <c r="AJO190" s="75"/>
      <c r="AJP190" s="75"/>
      <c r="AJQ190" s="75"/>
      <c r="AJR190" s="75"/>
      <c r="AJS190" s="75"/>
      <c r="AJT190" s="75"/>
      <c r="AJU190" s="75"/>
      <c r="AJV190" s="75"/>
      <c r="AJW190" s="75"/>
      <c r="AJX190" s="75"/>
      <c r="AJY190" s="75"/>
      <c r="AJZ190" s="75"/>
      <c r="AKA190" s="75"/>
      <c r="AKB190" s="75"/>
      <c r="AKC190" s="75"/>
      <c r="AKD190" s="75"/>
      <c r="AKE190" s="75"/>
      <c r="AKF190" s="75"/>
      <c r="AKG190" s="75"/>
      <c r="AKH190" s="75"/>
      <c r="AKI190" s="75"/>
      <c r="AKJ190" s="75"/>
      <c r="AKK190" s="75"/>
      <c r="AKL190" s="75"/>
      <c r="AKM190" s="75"/>
      <c r="AKN190" s="75"/>
      <c r="AKO190" s="75"/>
      <c r="AKP190" s="75"/>
      <c r="AKQ190" s="75"/>
      <c r="AKR190" s="75"/>
      <c r="AKS190" s="75"/>
      <c r="AKT190" s="75"/>
      <c r="AKU190" s="75"/>
      <c r="AKV190" s="75"/>
      <c r="AKW190" s="75"/>
      <c r="AKX190" s="75"/>
      <c r="AKY190" s="75"/>
      <c r="AKZ190" s="75"/>
      <c r="ALA190" s="75"/>
      <c r="ALB190" s="75"/>
      <c r="ALC190" s="75"/>
      <c r="ALD190" s="75"/>
      <c r="ALE190" s="75"/>
      <c r="ALF190" s="75"/>
      <c r="ALG190" s="75"/>
      <c r="ALH190" s="75"/>
      <c r="ALI190" s="75"/>
      <c r="ALJ190" s="75"/>
      <c r="ALK190" s="75"/>
      <c r="ALL190" s="75"/>
      <c r="ALM190" s="75"/>
      <c r="ALN190" s="75"/>
      <c r="ALO190" s="75"/>
      <c r="ALP190" s="75"/>
      <c r="ALQ190" s="75"/>
      <c r="ALR190" s="75"/>
      <c r="ALS190" s="75"/>
      <c r="ALT190" s="75"/>
      <c r="ALU190" s="75"/>
      <c r="ALV190" s="75"/>
      <c r="ALW190" s="75"/>
      <c r="ALX190" s="75"/>
      <c r="ALY190" s="75"/>
      <c r="ALZ190" s="75"/>
      <c r="AMA190" s="75"/>
      <c r="AMB190" s="75"/>
      <c r="AMC190" s="75"/>
      <c r="AMD190" s="75"/>
      <c r="AME190" s="75"/>
      <c r="AMF190" s="75"/>
      <c r="AMG190" s="75"/>
      <c r="AMH190" s="75"/>
      <c r="AMI190" s="75"/>
      <c r="AMJ190" s="75"/>
      <c r="AMK190" s="75"/>
      <c r="AML190" s="75"/>
      <c r="AMM190" s="75"/>
      <c r="AMN190" s="75"/>
      <c r="AMO190" s="75"/>
      <c r="AMP190" s="75"/>
      <c r="AMQ190" s="75"/>
    </row>
    <row r="191" spans="1:1031" s="92" customFormat="1" ht="13.5" customHeight="1" x14ac:dyDescent="0.2">
      <c r="A191" s="75"/>
      <c r="B191" s="57">
        <v>280</v>
      </c>
      <c r="C191" s="70" t="s">
        <v>150</v>
      </c>
      <c r="D191" s="3">
        <v>0</v>
      </c>
      <c r="E191" s="3">
        <v>0</v>
      </c>
      <c r="F191" s="22">
        <f t="shared" si="198"/>
        <v>16923</v>
      </c>
      <c r="G191" s="3">
        <v>16923</v>
      </c>
      <c r="H191" s="3">
        <v>0</v>
      </c>
      <c r="I191" s="3">
        <v>16923</v>
      </c>
      <c r="J191" s="3">
        <v>16923</v>
      </c>
      <c r="K191" s="3">
        <v>0</v>
      </c>
      <c r="L191" s="3">
        <v>29.34</v>
      </c>
      <c r="M191" s="3">
        <v>16088.7</v>
      </c>
      <c r="N191" s="3">
        <f>J191-M191</f>
        <v>834.29999999999927</v>
      </c>
      <c r="O191" s="3">
        <f t="shared" si="215"/>
        <v>834.29999999999927</v>
      </c>
      <c r="P191" s="3">
        <f>+I191-J191</f>
        <v>0</v>
      </c>
      <c r="Q191" s="22">
        <v>8694.5</v>
      </c>
      <c r="R191" s="3">
        <v>7394.2</v>
      </c>
      <c r="S191" s="4">
        <f t="shared" si="210"/>
        <v>95.07002304555931</v>
      </c>
      <c r="T191" s="4">
        <f t="shared" si="207"/>
        <v>95.07002304555931</v>
      </c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  <c r="DA191" s="75"/>
      <c r="DB191" s="75"/>
      <c r="DC191" s="75"/>
      <c r="DD191" s="75"/>
      <c r="DE191" s="75"/>
      <c r="DF191" s="75"/>
      <c r="DG191" s="75"/>
      <c r="DH191" s="75"/>
      <c r="DI191" s="75"/>
      <c r="DJ191" s="75"/>
      <c r="DK191" s="75"/>
      <c r="DL191" s="75"/>
      <c r="DM191" s="75"/>
      <c r="DN191" s="75"/>
      <c r="DO191" s="75"/>
      <c r="DP191" s="75"/>
      <c r="DQ191" s="75"/>
      <c r="DR191" s="75"/>
      <c r="DS191" s="75"/>
      <c r="DT191" s="75"/>
      <c r="DU191" s="75"/>
      <c r="DV191" s="75"/>
      <c r="DW191" s="75"/>
      <c r="DX191" s="75"/>
      <c r="DY191" s="75"/>
      <c r="DZ191" s="75"/>
      <c r="EA191" s="75"/>
      <c r="EB191" s="75"/>
      <c r="EC191" s="75"/>
      <c r="ED191" s="75"/>
      <c r="EE191" s="75"/>
      <c r="EF191" s="75"/>
      <c r="EG191" s="75"/>
      <c r="EH191" s="75"/>
      <c r="EI191" s="75"/>
      <c r="EJ191" s="75"/>
      <c r="EK191" s="75"/>
      <c r="EL191" s="75"/>
      <c r="EM191" s="75"/>
      <c r="EN191" s="75"/>
      <c r="EO191" s="75"/>
      <c r="EP191" s="75"/>
      <c r="EQ191" s="75"/>
      <c r="ER191" s="75"/>
      <c r="ES191" s="75"/>
      <c r="ET191" s="75"/>
      <c r="EU191" s="75"/>
      <c r="EV191" s="75"/>
      <c r="EW191" s="75"/>
      <c r="EX191" s="75"/>
      <c r="EY191" s="75"/>
      <c r="EZ191" s="75"/>
      <c r="FA191" s="75"/>
      <c r="FB191" s="75"/>
      <c r="FC191" s="75"/>
      <c r="FD191" s="75"/>
      <c r="FE191" s="75"/>
      <c r="FF191" s="75"/>
      <c r="FG191" s="75"/>
      <c r="FH191" s="75"/>
      <c r="FI191" s="75"/>
      <c r="FJ191" s="75"/>
      <c r="FK191" s="75"/>
      <c r="FL191" s="75"/>
      <c r="FM191" s="75"/>
      <c r="FN191" s="75"/>
      <c r="FO191" s="75"/>
      <c r="FP191" s="75"/>
      <c r="FQ191" s="75"/>
      <c r="FR191" s="75"/>
      <c r="FS191" s="75"/>
      <c r="FT191" s="75"/>
      <c r="FU191" s="75"/>
      <c r="FV191" s="75"/>
      <c r="FW191" s="75"/>
      <c r="FX191" s="75"/>
      <c r="FY191" s="75"/>
      <c r="FZ191" s="75"/>
      <c r="GA191" s="75"/>
      <c r="GB191" s="75"/>
      <c r="GC191" s="75"/>
      <c r="GD191" s="75"/>
      <c r="GE191" s="75"/>
      <c r="GF191" s="75"/>
      <c r="GG191" s="75"/>
      <c r="GH191" s="75"/>
      <c r="GI191" s="75"/>
      <c r="GJ191" s="75"/>
      <c r="GK191" s="75"/>
      <c r="GL191" s="75"/>
      <c r="GM191" s="75"/>
      <c r="GN191" s="75"/>
      <c r="GO191" s="75"/>
      <c r="GP191" s="75"/>
      <c r="GQ191" s="75"/>
      <c r="GR191" s="75"/>
      <c r="GS191" s="75"/>
      <c r="GT191" s="75"/>
      <c r="GU191" s="75"/>
      <c r="GV191" s="75"/>
      <c r="GW191" s="75"/>
      <c r="GX191" s="75"/>
      <c r="GY191" s="75"/>
      <c r="GZ191" s="75"/>
      <c r="HA191" s="75"/>
      <c r="HB191" s="75"/>
      <c r="HC191" s="75"/>
      <c r="HD191" s="75"/>
      <c r="HE191" s="75"/>
      <c r="HF191" s="75"/>
      <c r="HG191" s="75"/>
      <c r="HH191" s="75"/>
      <c r="HI191" s="75"/>
      <c r="HJ191" s="75"/>
      <c r="HK191" s="75"/>
      <c r="HL191" s="75"/>
      <c r="HM191" s="75"/>
      <c r="HN191" s="75"/>
      <c r="HO191" s="75"/>
      <c r="HP191" s="75"/>
      <c r="HQ191" s="75"/>
      <c r="HR191" s="75"/>
      <c r="HS191" s="75"/>
      <c r="HT191" s="75"/>
      <c r="HU191" s="75"/>
      <c r="HV191" s="75"/>
      <c r="HW191" s="75"/>
      <c r="HX191" s="75"/>
      <c r="HY191" s="75"/>
      <c r="HZ191" s="75"/>
      <c r="IA191" s="75"/>
      <c r="IB191" s="75"/>
      <c r="IC191" s="75"/>
      <c r="ID191" s="75"/>
      <c r="IE191" s="75"/>
      <c r="IF191" s="75"/>
      <c r="IG191" s="75"/>
      <c r="IH191" s="75"/>
      <c r="II191" s="75"/>
      <c r="IJ191" s="75"/>
      <c r="IK191" s="75"/>
      <c r="IL191" s="75"/>
      <c r="IM191" s="75"/>
      <c r="IN191" s="75"/>
      <c r="IO191" s="75"/>
      <c r="IP191" s="75"/>
      <c r="IQ191" s="75"/>
      <c r="IR191" s="75"/>
      <c r="IS191" s="75"/>
      <c r="IT191" s="75"/>
      <c r="IU191" s="75"/>
      <c r="IV191" s="75"/>
      <c r="IW191" s="75"/>
      <c r="IX191" s="75"/>
      <c r="IY191" s="75"/>
      <c r="IZ191" s="75"/>
      <c r="JA191" s="75"/>
      <c r="JB191" s="75"/>
      <c r="JC191" s="75"/>
      <c r="JD191" s="75"/>
      <c r="JE191" s="75"/>
      <c r="JF191" s="75"/>
      <c r="JG191" s="75"/>
      <c r="JH191" s="75"/>
      <c r="JI191" s="75"/>
      <c r="JJ191" s="75"/>
      <c r="JK191" s="75"/>
      <c r="JL191" s="75"/>
      <c r="JM191" s="75"/>
      <c r="JN191" s="75"/>
      <c r="JO191" s="75"/>
      <c r="JP191" s="75"/>
      <c r="JQ191" s="75"/>
      <c r="JR191" s="75"/>
      <c r="JS191" s="75"/>
      <c r="JT191" s="75"/>
      <c r="JU191" s="75"/>
      <c r="JV191" s="75"/>
      <c r="JW191" s="75"/>
      <c r="JX191" s="75"/>
      <c r="JY191" s="75"/>
      <c r="JZ191" s="75"/>
      <c r="KA191" s="75"/>
      <c r="KB191" s="75"/>
      <c r="KC191" s="75"/>
      <c r="KD191" s="75"/>
      <c r="KE191" s="75"/>
      <c r="KF191" s="75"/>
      <c r="KG191" s="75"/>
      <c r="KH191" s="75"/>
      <c r="KI191" s="75"/>
      <c r="KJ191" s="75"/>
      <c r="KK191" s="75"/>
      <c r="KL191" s="75"/>
      <c r="KM191" s="75"/>
      <c r="KN191" s="75"/>
      <c r="KO191" s="75"/>
      <c r="KP191" s="75"/>
      <c r="KQ191" s="75"/>
      <c r="KR191" s="75"/>
      <c r="KS191" s="75"/>
      <c r="KT191" s="75"/>
      <c r="KU191" s="75"/>
      <c r="KV191" s="75"/>
      <c r="KW191" s="75"/>
      <c r="KX191" s="75"/>
      <c r="KY191" s="75"/>
      <c r="KZ191" s="75"/>
      <c r="LA191" s="75"/>
      <c r="LB191" s="75"/>
      <c r="LC191" s="75"/>
      <c r="LD191" s="75"/>
      <c r="LE191" s="75"/>
      <c r="LF191" s="75"/>
      <c r="LG191" s="75"/>
      <c r="LH191" s="75"/>
      <c r="LI191" s="75"/>
      <c r="LJ191" s="75"/>
      <c r="LK191" s="75"/>
      <c r="LL191" s="75"/>
      <c r="LM191" s="75"/>
      <c r="LN191" s="75"/>
      <c r="LO191" s="75"/>
      <c r="LP191" s="75"/>
      <c r="LQ191" s="75"/>
      <c r="LR191" s="75"/>
      <c r="LS191" s="75"/>
      <c r="LT191" s="75"/>
      <c r="LU191" s="75"/>
      <c r="LV191" s="75"/>
      <c r="LW191" s="75"/>
      <c r="LX191" s="75"/>
      <c r="LY191" s="75"/>
      <c r="LZ191" s="75"/>
      <c r="MA191" s="75"/>
      <c r="MB191" s="75"/>
      <c r="MC191" s="75"/>
      <c r="MD191" s="75"/>
      <c r="ME191" s="75"/>
      <c r="MF191" s="75"/>
      <c r="MG191" s="75"/>
      <c r="MH191" s="75"/>
      <c r="MI191" s="75"/>
      <c r="MJ191" s="75"/>
      <c r="MK191" s="75"/>
      <c r="ML191" s="75"/>
      <c r="MM191" s="75"/>
      <c r="MN191" s="75"/>
      <c r="MO191" s="75"/>
      <c r="MP191" s="75"/>
      <c r="MQ191" s="75"/>
      <c r="MR191" s="75"/>
      <c r="MS191" s="75"/>
      <c r="MT191" s="75"/>
      <c r="MU191" s="75"/>
      <c r="MV191" s="75"/>
      <c r="MW191" s="75"/>
      <c r="MX191" s="75"/>
      <c r="MY191" s="75"/>
      <c r="MZ191" s="75"/>
      <c r="NA191" s="75"/>
      <c r="NB191" s="75"/>
      <c r="NC191" s="75"/>
      <c r="ND191" s="75"/>
      <c r="NE191" s="75"/>
      <c r="NF191" s="75"/>
      <c r="NG191" s="75"/>
      <c r="NH191" s="75"/>
      <c r="NI191" s="75"/>
      <c r="NJ191" s="75"/>
      <c r="NK191" s="75"/>
      <c r="NL191" s="75"/>
      <c r="NM191" s="75"/>
      <c r="NN191" s="75"/>
      <c r="NO191" s="75"/>
      <c r="NP191" s="75"/>
      <c r="NQ191" s="75"/>
      <c r="NR191" s="75"/>
      <c r="NS191" s="75"/>
      <c r="NT191" s="75"/>
      <c r="NU191" s="75"/>
      <c r="NV191" s="75"/>
      <c r="NW191" s="75"/>
      <c r="NX191" s="75"/>
      <c r="NY191" s="75"/>
      <c r="NZ191" s="75"/>
      <c r="OA191" s="75"/>
      <c r="OB191" s="75"/>
      <c r="OC191" s="75"/>
      <c r="OD191" s="75"/>
      <c r="OE191" s="75"/>
      <c r="OF191" s="75"/>
      <c r="OG191" s="75"/>
      <c r="OH191" s="75"/>
      <c r="OI191" s="75"/>
      <c r="OJ191" s="75"/>
      <c r="OK191" s="75"/>
      <c r="OL191" s="75"/>
      <c r="OM191" s="75"/>
      <c r="ON191" s="75"/>
      <c r="OO191" s="75"/>
      <c r="OP191" s="75"/>
      <c r="OQ191" s="75"/>
      <c r="OR191" s="75"/>
      <c r="OS191" s="75"/>
      <c r="OT191" s="75"/>
      <c r="OU191" s="75"/>
      <c r="OV191" s="75"/>
      <c r="OW191" s="75"/>
      <c r="OX191" s="75"/>
      <c r="OY191" s="75"/>
      <c r="OZ191" s="75"/>
      <c r="PA191" s="75"/>
      <c r="PB191" s="75"/>
      <c r="PC191" s="75"/>
      <c r="PD191" s="75"/>
      <c r="PE191" s="75"/>
      <c r="PF191" s="75"/>
      <c r="PG191" s="75"/>
      <c r="PH191" s="75"/>
      <c r="PI191" s="75"/>
      <c r="PJ191" s="75"/>
      <c r="PK191" s="75"/>
      <c r="PL191" s="75"/>
      <c r="PM191" s="75"/>
      <c r="PN191" s="75"/>
      <c r="PO191" s="75"/>
      <c r="PP191" s="75"/>
      <c r="PQ191" s="75"/>
      <c r="PR191" s="75"/>
      <c r="PS191" s="75"/>
      <c r="PT191" s="75"/>
      <c r="PU191" s="75"/>
      <c r="PV191" s="75"/>
      <c r="PW191" s="75"/>
      <c r="PX191" s="75"/>
      <c r="PY191" s="75"/>
      <c r="PZ191" s="75"/>
      <c r="QA191" s="75"/>
      <c r="QB191" s="75"/>
      <c r="QC191" s="75"/>
      <c r="QD191" s="75"/>
      <c r="QE191" s="75"/>
      <c r="QF191" s="75"/>
      <c r="QG191" s="75"/>
      <c r="QH191" s="75"/>
      <c r="QI191" s="75"/>
      <c r="QJ191" s="75"/>
      <c r="QK191" s="75"/>
      <c r="QL191" s="75"/>
      <c r="QM191" s="75"/>
      <c r="QN191" s="75"/>
      <c r="QO191" s="75"/>
      <c r="QP191" s="75"/>
      <c r="QQ191" s="75"/>
      <c r="QR191" s="75"/>
      <c r="QS191" s="75"/>
      <c r="QT191" s="75"/>
      <c r="QU191" s="75"/>
      <c r="QV191" s="75"/>
      <c r="QW191" s="75"/>
      <c r="QX191" s="75"/>
      <c r="QY191" s="75"/>
      <c r="QZ191" s="75"/>
      <c r="RA191" s="75"/>
      <c r="RB191" s="75"/>
      <c r="RC191" s="75"/>
      <c r="RD191" s="75"/>
      <c r="RE191" s="75"/>
      <c r="RF191" s="75"/>
      <c r="RG191" s="75"/>
      <c r="RH191" s="75"/>
      <c r="RI191" s="75"/>
      <c r="RJ191" s="75"/>
      <c r="RK191" s="75"/>
      <c r="RL191" s="75"/>
      <c r="RM191" s="75"/>
      <c r="RN191" s="75"/>
      <c r="RO191" s="75"/>
      <c r="RP191" s="75"/>
      <c r="RQ191" s="75"/>
      <c r="RR191" s="75"/>
      <c r="RS191" s="75"/>
      <c r="RT191" s="75"/>
      <c r="RU191" s="75"/>
      <c r="RV191" s="75"/>
      <c r="RW191" s="75"/>
      <c r="RX191" s="75"/>
      <c r="RY191" s="75"/>
      <c r="RZ191" s="75"/>
      <c r="SA191" s="75"/>
      <c r="SB191" s="75"/>
      <c r="SC191" s="75"/>
      <c r="SD191" s="75"/>
      <c r="SE191" s="75"/>
      <c r="SF191" s="75"/>
      <c r="SG191" s="75"/>
      <c r="SH191" s="75"/>
      <c r="SI191" s="75"/>
      <c r="SJ191" s="75"/>
      <c r="SK191" s="75"/>
      <c r="SL191" s="75"/>
      <c r="SM191" s="75"/>
      <c r="SN191" s="75"/>
      <c r="SO191" s="75"/>
      <c r="SP191" s="75"/>
      <c r="SQ191" s="75"/>
      <c r="SR191" s="75"/>
      <c r="SS191" s="75"/>
      <c r="ST191" s="75"/>
      <c r="SU191" s="75"/>
      <c r="SV191" s="75"/>
      <c r="SW191" s="75"/>
      <c r="SX191" s="75"/>
      <c r="SY191" s="75"/>
      <c r="SZ191" s="75"/>
      <c r="TA191" s="75"/>
      <c r="TB191" s="75"/>
      <c r="TC191" s="75"/>
      <c r="TD191" s="75"/>
      <c r="TE191" s="75"/>
      <c r="TF191" s="75"/>
      <c r="TG191" s="75"/>
      <c r="TH191" s="75"/>
      <c r="TI191" s="75"/>
      <c r="TJ191" s="75"/>
      <c r="TK191" s="75"/>
      <c r="TL191" s="75"/>
      <c r="TM191" s="75"/>
      <c r="TN191" s="75"/>
      <c r="TO191" s="75"/>
      <c r="TP191" s="75"/>
      <c r="TQ191" s="75"/>
      <c r="TR191" s="75"/>
      <c r="TS191" s="75"/>
      <c r="TT191" s="75"/>
      <c r="TU191" s="75"/>
      <c r="TV191" s="75"/>
      <c r="TW191" s="75"/>
      <c r="TX191" s="75"/>
      <c r="TY191" s="75"/>
      <c r="TZ191" s="75"/>
      <c r="UA191" s="75"/>
      <c r="UB191" s="75"/>
      <c r="UC191" s="75"/>
      <c r="UD191" s="75"/>
      <c r="UE191" s="75"/>
      <c r="UF191" s="75"/>
      <c r="UG191" s="75"/>
      <c r="UH191" s="75"/>
      <c r="UI191" s="75"/>
      <c r="UJ191" s="75"/>
      <c r="UK191" s="75"/>
      <c r="UL191" s="75"/>
      <c r="UM191" s="75"/>
      <c r="UN191" s="75"/>
      <c r="UO191" s="75"/>
      <c r="UP191" s="75"/>
      <c r="UQ191" s="75"/>
      <c r="UR191" s="75"/>
      <c r="US191" s="75"/>
      <c r="UT191" s="75"/>
      <c r="UU191" s="75"/>
      <c r="UV191" s="75"/>
      <c r="UW191" s="75"/>
      <c r="UX191" s="75"/>
      <c r="UY191" s="75"/>
      <c r="UZ191" s="75"/>
      <c r="VA191" s="75"/>
      <c r="VB191" s="75"/>
      <c r="VC191" s="75"/>
      <c r="VD191" s="75"/>
      <c r="VE191" s="75"/>
      <c r="VF191" s="75"/>
      <c r="VG191" s="75"/>
      <c r="VH191" s="75"/>
      <c r="VI191" s="75"/>
      <c r="VJ191" s="75"/>
      <c r="VK191" s="75"/>
      <c r="VL191" s="75"/>
      <c r="VM191" s="75"/>
      <c r="VN191" s="75"/>
      <c r="VO191" s="75"/>
      <c r="VP191" s="75"/>
      <c r="VQ191" s="75"/>
      <c r="VR191" s="75"/>
      <c r="VS191" s="75"/>
      <c r="VT191" s="75"/>
      <c r="VU191" s="75"/>
      <c r="VV191" s="75"/>
      <c r="VW191" s="75"/>
      <c r="VX191" s="75"/>
      <c r="VY191" s="75"/>
      <c r="VZ191" s="75"/>
      <c r="WA191" s="75"/>
      <c r="WB191" s="75"/>
      <c r="WC191" s="75"/>
      <c r="WD191" s="75"/>
      <c r="WE191" s="75"/>
      <c r="WF191" s="75"/>
      <c r="WG191" s="75"/>
      <c r="WH191" s="75"/>
      <c r="WI191" s="75"/>
      <c r="WJ191" s="75"/>
      <c r="WK191" s="75"/>
      <c r="WL191" s="75"/>
      <c r="WM191" s="75"/>
      <c r="WN191" s="75"/>
      <c r="WO191" s="75"/>
      <c r="WP191" s="75"/>
      <c r="WQ191" s="75"/>
      <c r="WR191" s="75"/>
      <c r="WS191" s="75"/>
      <c r="WT191" s="75"/>
      <c r="WU191" s="75"/>
      <c r="WV191" s="75"/>
      <c r="WW191" s="75"/>
      <c r="WX191" s="75"/>
      <c r="WY191" s="75"/>
      <c r="WZ191" s="75"/>
      <c r="XA191" s="75"/>
      <c r="XB191" s="75"/>
      <c r="XC191" s="75"/>
      <c r="XD191" s="75"/>
      <c r="XE191" s="75"/>
      <c r="XF191" s="75"/>
      <c r="XG191" s="75"/>
      <c r="XH191" s="75"/>
      <c r="XI191" s="75"/>
      <c r="XJ191" s="75"/>
      <c r="XK191" s="75"/>
      <c r="XL191" s="75"/>
      <c r="XM191" s="75"/>
      <c r="XN191" s="75"/>
      <c r="XO191" s="75"/>
      <c r="XP191" s="75"/>
      <c r="XQ191" s="75"/>
      <c r="XR191" s="75"/>
      <c r="XS191" s="75"/>
      <c r="XT191" s="75"/>
      <c r="XU191" s="75"/>
      <c r="XV191" s="75"/>
      <c r="XW191" s="75"/>
      <c r="XX191" s="75"/>
      <c r="XY191" s="75"/>
      <c r="XZ191" s="75"/>
      <c r="YA191" s="75"/>
      <c r="YB191" s="75"/>
      <c r="YC191" s="75"/>
      <c r="YD191" s="75"/>
      <c r="YE191" s="75"/>
      <c r="YF191" s="75"/>
      <c r="YG191" s="75"/>
      <c r="YH191" s="75"/>
      <c r="YI191" s="75"/>
      <c r="YJ191" s="75"/>
      <c r="YK191" s="75"/>
      <c r="YL191" s="75"/>
      <c r="YM191" s="75"/>
      <c r="YN191" s="75"/>
      <c r="YO191" s="75"/>
      <c r="YP191" s="75"/>
      <c r="YQ191" s="75"/>
      <c r="YR191" s="75"/>
      <c r="YS191" s="75"/>
      <c r="YT191" s="75"/>
      <c r="YU191" s="75"/>
      <c r="YV191" s="75"/>
      <c r="YW191" s="75"/>
      <c r="YX191" s="75"/>
      <c r="YY191" s="75"/>
      <c r="YZ191" s="75"/>
      <c r="ZA191" s="75"/>
      <c r="ZB191" s="75"/>
      <c r="ZC191" s="75"/>
      <c r="ZD191" s="75"/>
      <c r="ZE191" s="75"/>
      <c r="ZF191" s="75"/>
      <c r="ZG191" s="75"/>
      <c r="ZH191" s="75"/>
      <c r="ZI191" s="75"/>
      <c r="ZJ191" s="75"/>
      <c r="ZK191" s="75"/>
      <c r="ZL191" s="75"/>
      <c r="ZM191" s="75"/>
      <c r="ZN191" s="75"/>
      <c r="ZO191" s="75"/>
      <c r="ZP191" s="75"/>
      <c r="ZQ191" s="75"/>
      <c r="ZR191" s="75"/>
      <c r="ZS191" s="75"/>
      <c r="ZT191" s="75"/>
      <c r="ZU191" s="75"/>
      <c r="ZV191" s="75"/>
      <c r="ZW191" s="75"/>
      <c r="ZX191" s="75"/>
      <c r="ZY191" s="75"/>
      <c r="ZZ191" s="75"/>
      <c r="AAA191" s="75"/>
      <c r="AAB191" s="75"/>
      <c r="AAC191" s="75"/>
      <c r="AAD191" s="75"/>
      <c r="AAE191" s="75"/>
      <c r="AAF191" s="75"/>
      <c r="AAG191" s="75"/>
      <c r="AAH191" s="75"/>
      <c r="AAI191" s="75"/>
      <c r="AAJ191" s="75"/>
      <c r="AAK191" s="75"/>
      <c r="AAL191" s="75"/>
      <c r="AAM191" s="75"/>
      <c r="AAN191" s="75"/>
      <c r="AAO191" s="75"/>
      <c r="AAP191" s="75"/>
      <c r="AAQ191" s="75"/>
      <c r="AAR191" s="75"/>
      <c r="AAS191" s="75"/>
      <c r="AAT191" s="75"/>
      <c r="AAU191" s="75"/>
      <c r="AAV191" s="75"/>
      <c r="AAW191" s="75"/>
      <c r="AAX191" s="75"/>
      <c r="AAY191" s="75"/>
      <c r="AAZ191" s="75"/>
      <c r="ABA191" s="75"/>
      <c r="ABB191" s="75"/>
      <c r="ABC191" s="75"/>
      <c r="ABD191" s="75"/>
      <c r="ABE191" s="75"/>
      <c r="ABF191" s="75"/>
      <c r="ABG191" s="75"/>
      <c r="ABH191" s="75"/>
      <c r="ABI191" s="75"/>
      <c r="ABJ191" s="75"/>
      <c r="ABK191" s="75"/>
      <c r="ABL191" s="75"/>
      <c r="ABM191" s="75"/>
      <c r="ABN191" s="75"/>
      <c r="ABO191" s="75"/>
      <c r="ABP191" s="75"/>
      <c r="ABQ191" s="75"/>
      <c r="ABR191" s="75"/>
      <c r="ABS191" s="75"/>
      <c r="ABT191" s="75"/>
      <c r="ABU191" s="75"/>
      <c r="ABV191" s="75"/>
      <c r="ABW191" s="75"/>
      <c r="ABX191" s="75"/>
      <c r="ABY191" s="75"/>
      <c r="ABZ191" s="75"/>
      <c r="ACA191" s="75"/>
      <c r="ACB191" s="75"/>
      <c r="ACC191" s="75"/>
      <c r="ACD191" s="75"/>
      <c r="ACE191" s="75"/>
      <c r="ACF191" s="75"/>
      <c r="ACG191" s="75"/>
      <c r="ACH191" s="75"/>
      <c r="ACI191" s="75"/>
      <c r="ACJ191" s="75"/>
      <c r="ACK191" s="75"/>
      <c r="ACL191" s="75"/>
      <c r="ACM191" s="75"/>
      <c r="ACN191" s="75"/>
      <c r="ACO191" s="75"/>
      <c r="ACP191" s="75"/>
      <c r="ACQ191" s="75"/>
      <c r="ACR191" s="75"/>
      <c r="ACS191" s="75"/>
      <c r="ACT191" s="75"/>
      <c r="ACU191" s="75"/>
      <c r="ACV191" s="75"/>
      <c r="ACW191" s="75"/>
      <c r="ACX191" s="75"/>
      <c r="ACY191" s="75"/>
      <c r="ACZ191" s="75"/>
      <c r="ADA191" s="75"/>
      <c r="ADB191" s="75"/>
      <c r="ADC191" s="75"/>
      <c r="ADD191" s="75"/>
      <c r="ADE191" s="75"/>
      <c r="ADF191" s="75"/>
      <c r="ADG191" s="75"/>
      <c r="ADH191" s="75"/>
      <c r="ADI191" s="75"/>
      <c r="ADJ191" s="75"/>
      <c r="ADK191" s="75"/>
      <c r="ADL191" s="75"/>
      <c r="ADM191" s="75"/>
      <c r="ADN191" s="75"/>
      <c r="ADO191" s="75"/>
      <c r="ADP191" s="75"/>
      <c r="ADQ191" s="75"/>
      <c r="ADR191" s="75"/>
      <c r="ADS191" s="75"/>
      <c r="ADT191" s="75"/>
      <c r="ADU191" s="75"/>
      <c r="ADV191" s="75"/>
      <c r="ADW191" s="75"/>
      <c r="ADX191" s="75"/>
      <c r="ADY191" s="75"/>
      <c r="ADZ191" s="75"/>
      <c r="AEA191" s="75"/>
      <c r="AEB191" s="75"/>
      <c r="AEC191" s="75"/>
      <c r="AED191" s="75"/>
      <c r="AEE191" s="75"/>
      <c r="AEF191" s="75"/>
      <c r="AEG191" s="75"/>
      <c r="AEH191" s="75"/>
      <c r="AEI191" s="75"/>
      <c r="AEJ191" s="75"/>
      <c r="AEK191" s="75"/>
      <c r="AEL191" s="75"/>
      <c r="AEM191" s="75"/>
      <c r="AEN191" s="75"/>
      <c r="AEO191" s="75"/>
      <c r="AEP191" s="75"/>
      <c r="AEQ191" s="75"/>
      <c r="AER191" s="75"/>
      <c r="AES191" s="75"/>
      <c r="AET191" s="75"/>
      <c r="AEU191" s="75"/>
      <c r="AEV191" s="75"/>
      <c r="AEW191" s="75"/>
      <c r="AEX191" s="75"/>
      <c r="AEY191" s="75"/>
      <c r="AEZ191" s="75"/>
      <c r="AFA191" s="75"/>
      <c r="AFB191" s="75"/>
      <c r="AFC191" s="75"/>
      <c r="AFD191" s="75"/>
      <c r="AFE191" s="75"/>
      <c r="AFF191" s="75"/>
      <c r="AFG191" s="75"/>
      <c r="AFH191" s="75"/>
      <c r="AFI191" s="75"/>
      <c r="AFJ191" s="75"/>
      <c r="AFK191" s="75"/>
      <c r="AFL191" s="75"/>
      <c r="AFM191" s="75"/>
      <c r="AFN191" s="75"/>
      <c r="AFO191" s="75"/>
      <c r="AFP191" s="75"/>
      <c r="AFQ191" s="75"/>
      <c r="AFR191" s="75"/>
      <c r="AFS191" s="75"/>
      <c r="AFT191" s="75"/>
      <c r="AFU191" s="75"/>
      <c r="AFV191" s="75"/>
      <c r="AFW191" s="75"/>
      <c r="AFX191" s="75"/>
      <c r="AFY191" s="75"/>
      <c r="AFZ191" s="75"/>
      <c r="AGA191" s="75"/>
      <c r="AGB191" s="75"/>
      <c r="AGC191" s="75"/>
      <c r="AGD191" s="75"/>
      <c r="AGE191" s="75"/>
      <c r="AGF191" s="75"/>
      <c r="AGG191" s="75"/>
      <c r="AGH191" s="75"/>
      <c r="AGI191" s="75"/>
      <c r="AGJ191" s="75"/>
      <c r="AGK191" s="75"/>
      <c r="AGL191" s="75"/>
      <c r="AGM191" s="75"/>
      <c r="AGN191" s="75"/>
      <c r="AGO191" s="75"/>
      <c r="AGP191" s="75"/>
      <c r="AGQ191" s="75"/>
      <c r="AGR191" s="75"/>
      <c r="AGS191" s="75"/>
      <c r="AGT191" s="75"/>
      <c r="AGU191" s="75"/>
      <c r="AGV191" s="75"/>
      <c r="AGW191" s="75"/>
      <c r="AGX191" s="75"/>
      <c r="AGY191" s="75"/>
      <c r="AGZ191" s="75"/>
      <c r="AHA191" s="75"/>
      <c r="AHB191" s="75"/>
      <c r="AHC191" s="75"/>
      <c r="AHD191" s="75"/>
      <c r="AHE191" s="75"/>
      <c r="AHF191" s="75"/>
      <c r="AHG191" s="75"/>
      <c r="AHH191" s="75"/>
      <c r="AHI191" s="75"/>
      <c r="AHJ191" s="75"/>
      <c r="AHK191" s="75"/>
      <c r="AHL191" s="75"/>
      <c r="AHM191" s="75"/>
      <c r="AHN191" s="75"/>
      <c r="AHO191" s="75"/>
      <c r="AHP191" s="75"/>
      <c r="AHQ191" s="75"/>
      <c r="AHR191" s="75"/>
      <c r="AHS191" s="75"/>
      <c r="AHT191" s="75"/>
      <c r="AHU191" s="75"/>
      <c r="AHV191" s="75"/>
      <c r="AHW191" s="75"/>
      <c r="AHX191" s="75"/>
      <c r="AHY191" s="75"/>
      <c r="AHZ191" s="75"/>
      <c r="AIA191" s="75"/>
      <c r="AIB191" s="75"/>
      <c r="AIC191" s="75"/>
      <c r="AID191" s="75"/>
      <c r="AIE191" s="75"/>
      <c r="AIF191" s="75"/>
      <c r="AIG191" s="75"/>
      <c r="AIH191" s="75"/>
      <c r="AII191" s="75"/>
      <c r="AIJ191" s="75"/>
      <c r="AIK191" s="75"/>
      <c r="AIL191" s="75"/>
      <c r="AIM191" s="75"/>
      <c r="AIN191" s="75"/>
      <c r="AIO191" s="75"/>
      <c r="AIP191" s="75"/>
      <c r="AIQ191" s="75"/>
      <c r="AIR191" s="75"/>
      <c r="AIS191" s="75"/>
      <c r="AIT191" s="75"/>
      <c r="AIU191" s="75"/>
      <c r="AIV191" s="75"/>
      <c r="AIW191" s="75"/>
      <c r="AIX191" s="75"/>
      <c r="AIY191" s="75"/>
      <c r="AIZ191" s="75"/>
      <c r="AJA191" s="75"/>
      <c r="AJB191" s="75"/>
      <c r="AJC191" s="75"/>
      <c r="AJD191" s="75"/>
      <c r="AJE191" s="75"/>
      <c r="AJF191" s="75"/>
      <c r="AJG191" s="75"/>
      <c r="AJH191" s="75"/>
      <c r="AJI191" s="75"/>
      <c r="AJJ191" s="75"/>
      <c r="AJK191" s="75"/>
      <c r="AJL191" s="75"/>
      <c r="AJM191" s="75"/>
      <c r="AJN191" s="75"/>
      <c r="AJO191" s="75"/>
      <c r="AJP191" s="75"/>
      <c r="AJQ191" s="75"/>
      <c r="AJR191" s="75"/>
      <c r="AJS191" s="75"/>
      <c r="AJT191" s="75"/>
      <c r="AJU191" s="75"/>
      <c r="AJV191" s="75"/>
      <c r="AJW191" s="75"/>
      <c r="AJX191" s="75"/>
      <c r="AJY191" s="75"/>
      <c r="AJZ191" s="75"/>
      <c r="AKA191" s="75"/>
      <c r="AKB191" s="75"/>
      <c r="AKC191" s="75"/>
      <c r="AKD191" s="75"/>
      <c r="AKE191" s="75"/>
      <c r="AKF191" s="75"/>
      <c r="AKG191" s="75"/>
      <c r="AKH191" s="75"/>
      <c r="AKI191" s="75"/>
      <c r="AKJ191" s="75"/>
      <c r="AKK191" s="75"/>
      <c r="AKL191" s="75"/>
      <c r="AKM191" s="75"/>
      <c r="AKN191" s="75"/>
      <c r="AKO191" s="75"/>
      <c r="AKP191" s="75"/>
      <c r="AKQ191" s="75"/>
      <c r="AKR191" s="75"/>
      <c r="AKS191" s="75"/>
      <c r="AKT191" s="75"/>
      <c r="AKU191" s="75"/>
      <c r="AKV191" s="75"/>
      <c r="AKW191" s="75"/>
      <c r="AKX191" s="75"/>
      <c r="AKY191" s="75"/>
      <c r="AKZ191" s="75"/>
      <c r="ALA191" s="75"/>
      <c r="ALB191" s="75"/>
      <c r="ALC191" s="75"/>
      <c r="ALD191" s="75"/>
      <c r="ALE191" s="75"/>
      <c r="ALF191" s="75"/>
      <c r="ALG191" s="75"/>
      <c r="ALH191" s="75"/>
      <c r="ALI191" s="75"/>
      <c r="ALJ191" s="75"/>
      <c r="ALK191" s="75"/>
      <c r="ALL191" s="75"/>
      <c r="ALM191" s="75"/>
      <c r="ALN191" s="75"/>
      <c r="ALO191" s="75"/>
      <c r="ALP191" s="75"/>
      <c r="ALQ191" s="75"/>
      <c r="ALR191" s="75"/>
      <c r="ALS191" s="75"/>
      <c r="ALT191" s="75"/>
      <c r="ALU191" s="75"/>
      <c r="ALV191" s="75"/>
      <c r="ALW191" s="75"/>
      <c r="ALX191" s="75"/>
      <c r="ALY191" s="75"/>
      <c r="ALZ191" s="75"/>
      <c r="AMA191" s="75"/>
      <c r="AMB191" s="75"/>
      <c r="AMC191" s="75"/>
      <c r="AMD191" s="75"/>
      <c r="AME191" s="75"/>
      <c r="AMF191" s="75"/>
      <c r="AMG191" s="75"/>
      <c r="AMH191" s="75"/>
      <c r="AMI191" s="75"/>
      <c r="AMJ191" s="75"/>
      <c r="AMK191" s="75"/>
      <c r="AML191" s="75"/>
      <c r="AMM191" s="75"/>
      <c r="AMN191" s="75"/>
      <c r="AMO191" s="75"/>
      <c r="AMP191" s="75"/>
      <c r="AMQ191" s="75"/>
    </row>
    <row r="192" spans="1:1031" ht="13.5" customHeight="1" x14ac:dyDescent="0.2">
      <c r="B192" s="103">
        <v>3</v>
      </c>
      <c r="C192" s="67" t="s">
        <v>181</v>
      </c>
      <c r="D192" s="3">
        <f>D193+D197+D199+D200+D201+D202+D203</f>
        <v>659264</v>
      </c>
      <c r="E192" s="3">
        <f t="shared" ref="E192:R192" si="216">E193+E197+E199+E200+E201+E202+E203</f>
        <v>0</v>
      </c>
      <c r="F192" s="3">
        <f t="shared" ref="F192" si="217">F193+F197+F199+F200+F201+F202+F203</f>
        <v>795991</v>
      </c>
      <c r="G192" s="3">
        <f>G193+G197+G199+G200+G201+G202+G203</f>
        <v>-199600</v>
      </c>
      <c r="H192" s="3">
        <f t="shared" si="216"/>
        <v>995591</v>
      </c>
      <c r="I192" s="3">
        <f>I193+I197+I199+I200+I201+I202+I203</f>
        <v>1455255</v>
      </c>
      <c r="J192" s="3">
        <f t="shared" si="216"/>
        <v>1455255</v>
      </c>
      <c r="K192" s="3">
        <f t="shared" si="216"/>
        <v>0</v>
      </c>
      <c r="L192" s="3">
        <f>L193+L197+L199+L200+L201+L202+L203</f>
        <v>158708.77000000002</v>
      </c>
      <c r="M192" s="3">
        <f t="shared" si="216"/>
        <v>994469.15</v>
      </c>
      <c r="N192" s="3">
        <f t="shared" si="216"/>
        <v>460785.85000000003</v>
      </c>
      <c r="O192" s="3">
        <f t="shared" si="216"/>
        <v>460785.85000000003</v>
      </c>
      <c r="P192" s="3">
        <f t="shared" si="216"/>
        <v>0</v>
      </c>
      <c r="Q192" s="3">
        <f>Q193+Q197+Q199+Q200+Q201+Q202+Q203</f>
        <v>229092.35</v>
      </c>
      <c r="R192" s="3">
        <f t="shared" si="216"/>
        <v>765376.8</v>
      </c>
      <c r="S192" s="4">
        <f t="shared" si="210"/>
        <v>68.336418703251326</v>
      </c>
      <c r="T192" s="4">
        <f t="shared" si="207"/>
        <v>68.336418703251326</v>
      </c>
    </row>
    <row r="193" spans="2:20" ht="13.5" customHeight="1" x14ac:dyDescent="0.2">
      <c r="B193" s="57">
        <v>300</v>
      </c>
      <c r="C193" s="72" t="s">
        <v>182</v>
      </c>
      <c r="D193" s="3">
        <f>+D194+D196</f>
        <v>0</v>
      </c>
      <c r="E193" s="3">
        <f t="shared" ref="E193:P193" si="218">+E194+E196</f>
        <v>0</v>
      </c>
      <c r="F193" s="3">
        <f t="shared" ref="F193:K193" si="219">+F194+F196+F195</f>
        <v>200043</v>
      </c>
      <c r="G193" s="3">
        <f t="shared" si="219"/>
        <v>-14599</v>
      </c>
      <c r="H193" s="3">
        <f t="shared" si="219"/>
        <v>214642</v>
      </c>
      <c r="I193" s="3">
        <f t="shared" si="219"/>
        <v>200043</v>
      </c>
      <c r="J193" s="3">
        <f t="shared" si="219"/>
        <v>200043</v>
      </c>
      <c r="K193" s="3">
        <f t="shared" si="219"/>
        <v>0</v>
      </c>
      <c r="L193" s="3">
        <f>+L194+L195+L196</f>
        <v>33170</v>
      </c>
      <c r="M193" s="3">
        <f>+M194+M195+M196</f>
        <v>78719.290000000008</v>
      </c>
      <c r="N193" s="3">
        <f>+N194+N196+N195</f>
        <v>121323.70999999999</v>
      </c>
      <c r="O193" s="3">
        <f>+O194+O196+O195</f>
        <v>121323.70999999999</v>
      </c>
      <c r="P193" s="3">
        <f t="shared" si="218"/>
        <v>0</v>
      </c>
      <c r="Q193" s="3">
        <f>+Q194+Q196+Q195</f>
        <v>11544.69</v>
      </c>
      <c r="R193" s="3">
        <f>+R194+R196+R195</f>
        <v>67174.600000000006</v>
      </c>
      <c r="S193" s="4">
        <f t="shared" si="210"/>
        <v>39.351184495333506</v>
      </c>
      <c r="T193" s="4">
        <f t="shared" si="207"/>
        <v>39.351184495333506</v>
      </c>
    </row>
    <row r="194" spans="2:20" ht="13.5" customHeight="1" x14ac:dyDescent="0.2">
      <c r="B194" s="61">
        <v>301</v>
      </c>
      <c r="C194" s="73" t="s">
        <v>183</v>
      </c>
      <c r="D194" s="14">
        <v>0</v>
      </c>
      <c r="E194" s="14">
        <v>0</v>
      </c>
      <c r="F194" s="13">
        <f t="shared" ref="F194:F207" si="220">+G194+H194</f>
        <v>114554</v>
      </c>
      <c r="G194" s="14">
        <v>0</v>
      </c>
      <c r="H194" s="14">
        <v>114554</v>
      </c>
      <c r="I194" s="14">
        <v>114554</v>
      </c>
      <c r="J194" s="14">
        <v>114554</v>
      </c>
      <c r="K194" s="14">
        <v>0</v>
      </c>
      <c r="L194" s="14">
        <v>0</v>
      </c>
      <c r="M194" s="14">
        <v>41263.480000000003</v>
      </c>
      <c r="N194" s="14">
        <f t="shared" ref="N194:N196" si="221">J194-M194</f>
        <v>73290.51999999999</v>
      </c>
      <c r="O194" s="14">
        <f t="shared" ref="O194:O196" si="222">+N194+P194</f>
        <v>73290.51999999999</v>
      </c>
      <c r="P194" s="14">
        <f>+I194-J194</f>
        <v>0</v>
      </c>
      <c r="Q194" s="14">
        <v>7258.88</v>
      </c>
      <c r="R194" s="14">
        <v>34004.6</v>
      </c>
      <c r="S194" s="17">
        <f t="shared" ref="S194:S199" si="223">+M194/J194*100</f>
        <v>36.02098573598478</v>
      </c>
      <c r="T194" s="17">
        <f t="shared" ref="T194:T199" si="224">+M194/I194*100</f>
        <v>36.02098573598478</v>
      </c>
    </row>
    <row r="195" spans="2:20" ht="13.5" customHeight="1" x14ac:dyDescent="0.2">
      <c r="B195" s="61">
        <v>302</v>
      </c>
      <c r="C195" s="73" t="s">
        <v>196</v>
      </c>
      <c r="D195" s="14">
        <v>0</v>
      </c>
      <c r="E195" s="14">
        <v>0</v>
      </c>
      <c r="F195" s="13">
        <f t="shared" si="220"/>
        <v>4286</v>
      </c>
      <c r="G195" s="14">
        <v>4286</v>
      </c>
      <c r="H195" s="14">
        <v>0</v>
      </c>
      <c r="I195" s="14">
        <v>4286</v>
      </c>
      <c r="J195" s="14">
        <v>4286</v>
      </c>
      <c r="K195" s="14">
        <v>0</v>
      </c>
      <c r="L195" s="14">
        <v>0</v>
      </c>
      <c r="M195" s="14">
        <v>4285.8100000000004</v>
      </c>
      <c r="N195" s="14">
        <v>0.19</v>
      </c>
      <c r="O195" s="14">
        <f t="shared" si="222"/>
        <v>0.19</v>
      </c>
      <c r="P195" s="14">
        <f>+I195-J195</f>
        <v>0</v>
      </c>
      <c r="Q195" s="14">
        <v>4285.8100000000004</v>
      </c>
      <c r="R195" s="14">
        <v>0</v>
      </c>
      <c r="S195" s="4">
        <f t="shared" si="223"/>
        <v>99.995566962202531</v>
      </c>
      <c r="T195" s="4">
        <f t="shared" si="224"/>
        <v>99.995566962202531</v>
      </c>
    </row>
    <row r="196" spans="2:20" ht="13.5" customHeight="1" x14ac:dyDescent="0.2">
      <c r="B196" s="61">
        <v>308</v>
      </c>
      <c r="C196" s="73" t="s">
        <v>184</v>
      </c>
      <c r="D196" s="14">
        <v>0</v>
      </c>
      <c r="E196" s="14">
        <v>0</v>
      </c>
      <c r="F196" s="13">
        <f t="shared" si="220"/>
        <v>81203</v>
      </c>
      <c r="G196" s="14">
        <v>-18885</v>
      </c>
      <c r="H196" s="14">
        <v>100088</v>
      </c>
      <c r="I196" s="14">
        <v>81203</v>
      </c>
      <c r="J196" s="14">
        <v>81203</v>
      </c>
      <c r="K196" s="14">
        <v>0</v>
      </c>
      <c r="L196" s="14">
        <v>33170</v>
      </c>
      <c r="M196" s="14">
        <v>33170</v>
      </c>
      <c r="N196" s="14">
        <f t="shared" si="221"/>
        <v>48033</v>
      </c>
      <c r="O196" s="14">
        <f t="shared" si="222"/>
        <v>48033</v>
      </c>
      <c r="P196" s="14">
        <f>+I196-J196</f>
        <v>0</v>
      </c>
      <c r="Q196" s="14">
        <v>0</v>
      </c>
      <c r="R196" s="14">
        <v>33170</v>
      </c>
      <c r="S196" s="17">
        <f t="shared" si="223"/>
        <v>40.848244522985603</v>
      </c>
      <c r="T196" s="17">
        <f t="shared" si="224"/>
        <v>40.848244522985603</v>
      </c>
    </row>
    <row r="197" spans="2:20" s="37" customFormat="1" ht="13.5" customHeight="1" x14ac:dyDescent="0.2">
      <c r="B197" s="57">
        <v>310</v>
      </c>
      <c r="C197" s="70" t="s">
        <v>185</v>
      </c>
      <c r="D197" s="3">
        <f>+D198</f>
        <v>200000</v>
      </c>
      <c r="E197" s="3">
        <v>0</v>
      </c>
      <c r="F197" s="22">
        <f>+F198</f>
        <v>-93660</v>
      </c>
      <c r="G197" s="22">
        <f>+G198</f>
        <v>-93660</v>
      </c>
      <c r="H197" s="22">
        <f>+H198</f>
        <v>0</v>
      </c>
      <c r="I197" s="3">
        <f>+I198</f>
        <v>106340</v>
      </c>
      <c r="J197" s="3">
        <f t="shared" ref="J197:O197" si="225">+J198</f>
        <v>106340</v>
      </c>
      <c r="K197" s="3">
        <f t="shared" si="225"/>
        <v>0</v>
      </c>
      <c r="L197" s="3">
        <f t="shared" si="225"/>
        <v>0</v>
      </c>
      <c r="M197" s="3">
        <f t="shared" si="225"/>
        <v>0</v>
      </c>
      <c r="N197" s="3">
        <f t="shared" si="225"/>
        <v>106340</v>
      </c>
      <c r="O197" s="3">
        <f t="shared" si="225"/>
        <v>106340</v>
      </c>
      <c r="P197" s="3">
        <f>+I197-J197</f>
        <v>0</v>
      </c>
      <c r="Q197" s="22">
        <v>0</v>
      </c>
      <c r="R197" s="22">
        <v>0</v>
      </c>
      <c r="S197" s="4">
        <f t="shared" si="223"/>
        <v>0</v>
      </c>
      <c r="T197" s="4">
        <f t="shared" si="224"/>
        <v>0</v>
      </c>
    </row>
    <row r="198" spans="2:20" s="37" customFormat="1" ht="13.5" customHeight="1" x14ac:dyDescent="0.2">
      <c r="B198" s="61">
        <v>314</v>
      </c>
      <c r="C198" s="71" t="s">
        <v>186</v>
      </c>
      <c r="D198" s="14">
        <v>200000</v>
      </c>
      <c r="E198" s="14">
        <v>0</v>
      </c>
      <c r="F198" s="13">
        <f t="shared" si="220"/>
        <v>-93660</v>
      </c>
      <c r="G198" s="13">
        <v>-93660</v>
      </c>
      <c r="H198" s="13">
        <v>0</v>
      </c>
      <c r="I198" s="14">
        <v>106340</v>
      </c>
      <c r="J198" s="14">
        <v>106340</v>
      </c>
      <c r="K198" s="13">
        <v>0</v>
      </c>
      <c r="L198" s="14">
        <v>0</v>
      </c>
      <c r="M198" s="14">
        <v>0</v>
      </c>
      <c r="N198" s="14">
        <f t="shared" ref="N198:N207" si="226">J198-M198</f>
        <v>106340</v>
      </c>
      <c r="O198" s="14">
        <f t="shared" ref="O198:O207" si="227">+N198+P198</f>
        <v>106340</v>
      </c>
      <c r="P198" s="14">
        <f t="shared" ref="P198:P207" si="228">+I198-J198</f>
        <v>0</v>
      </c>
      <c r="Q198" s="13">
        <v>0</v>
      </c>
      <c r="R198" s="13">
        <v>0</v>
      </c>
      <c r="S198" s="17">
        <f t="shared" si="223"/>
        <v>0</v>
      </c>
      <c r="T198" s="17">
        <f t="shared" si="224"/>
        <v>0</v>
      </c>
    </row>
    <row r="199" spans="2:20" s="37" customFormat="1" ht="13.5" customHeight="1" x14ac:dyDescent="0.2">
      <c r="B199" s="57">
        <v>320</v>
      </c>
      <c r="C199" s="70" t="s">
        <v>187</v>
      </c>
      <c r="D199" s="3">
        <v>0</v>
      </c>
      <c r="E199" s="3">
        <v>0</v>
      </c>
      <c r="F199" s="22">
        <f t="shared" si="220"/>
        <v>47848</v>
      </c>
      <c r="G199" s="22">
        <v>-17627</v>
      </c>
      <c r="H199" s="22">
        <v>65475</v>
      </c>
      <c r="I199" s="3">
        <v>47848</v>
      </c>
      <c r="J199" s="3">
        <v>47848</v>
      </c>
      <c r="K199" s="22">
        <v>0</v>
      </c>
      <c r="L199" s="3">
        <v>841.19</v>
      </c>
      <c r="M199" s="3">
        <v>2251.4499999999998</v>
      </c>
      <c r="N199" s="3">
        <f>J199-M199</f>
        <v>45596.55</v>
      </c>
      <c r="O199" s="3">
        <f t="shared" si="227"/>
        <v>45596.55</v>
      </c>
      <c r="P199" s="3">
        <f t="shared" si="228"/>
        <v>0</v>
      </c>
      <c r="Q199" s="22">
        <v>1410.26</v>
      </c>
      <c r="R199" s="22">
        <v>841.19</v>
      </c>
      <c r="S199" s="4">
        <f t="shared" si="223"/>
        <v>4.7054213342250453</v>
      </c>
      <c r="T199" s="4">
        <f t="shared" si="224"/>
        <v>4.7054213342250453</v>
      </c>
    </row>
    <row r="200" spans="2:20" s="37" customFormat="1" ht="13.5" customHeight="1" x14ac:dyDescent="0.2">
      <c r="B200" s="57">
        <v>340</v>
      </c>
      <c r="C200" s="70" t="s">
        <v>155</v>
      </c>
      <c r="D200" s="3">
        <v>0</v>
      </c>
      <c r="E200" s="3">
        <v>0</v>
      </c>
      <c r="F200" s="22">
        <f t="shared" si="220"/>
        <v>1723</v>
      </c>
      <c r="G200" s="22">
        <v>1723</v>
      </c>
      <c r="H200" s="22">
        <v>0</v>
      </c>
      <c r="I200" s="3">
        <v>1723</v>
      </c>
      <c r="J200" s="3">
        <v>1723</v>
      </c>
      <c r="K200" s="22">
        <v>0</v>
      </c>
      <c r="L200" s="3">
        <v>0</v>
      </c>
      <c r="M200" s="3">
        <v>1230.5</v>
      </c>
      <c r="N200" s="3">
        <f t="shared" si="226"/>
        <v>492.5</v>
      </c>
      <c r="O200" s="3">
        <f t="shared" si="227"/>
        <v>492.5</v>
      </c>
      <c r="P200" s="3">
        <f t="shared" si="228"/>
        <v>0</v>
      </c>
      <c r="Q200" s="22">
        <v>1230.5</v>
      </c>
      <c r="R200" s="22">
        <v>0</v>
      </c>
      <c r="S200" s="4">
        <f t="shared" ref="S200:S203" si="229">+M200/J200*100</f>
        <v>71.416134648868251</v>
      </c>
      <c r="T200" s="4">
        <f t="shared" ref="T200:T203" si="230">+M200/I200*100</f>
        <v>71.416134648868251</v>
      </c>
    </row>
    <row r="201" spans="2:20" ht="13.5" customHeight="1" x14ac:dyDescent="0.2">
      <c r="B201" s="57">
        <v>350</v>
      </c>
      <c r="C201" s="74" t="s">
        <v>156</v>
      </c>
      <c r="D201" s="3">
        <v>15000</v>
      </c>
      <c r="E201" s="3">
        <v>0</v>
      </c>
      <c r="F201" s="22">
        <f t="shared" si="220"/>
        <v>35000</v>
      </c>
      <c r="G201" s="22">
        <v>-5000</v>
      </c>
      <c r="H201" s="22">
        <v>40000</v>
      </c>
      <c r="I201" s="3">
        <f>42013+7987</f>
        <v>50000</v>
      </c>
      <c r="J201" s="22">
        <v>50000</v>
      </c>
      <c r="K201" s="22">
        <v>0</v>
      </c>
      <c r="L201" s="3">
        <v>19864.18</v>
      </c>
      <c r="M201" s="3">
        <v>29621.79</v>
      </c>
      <c r="N201" s="3">
        <f t="shared" si="226"/>
        <v>20378.21</v>
      </c>
      <c r="O201" s="3">
        <f t="shared" si="227"/>
        <v>20378.21</v>
      </c>
      <c r="P201" s="3">
        <f t="shared" si="228"/>
        <v>0</v>
      </c>
      <c r="Q201" s="22">
        <v>6012.61</v>
      </c>
      <c r="R201" s="3">
        <v>23609.18</v>
      </c>
      <c r="S201" s="4">
        <f t="shared" si="229"/>
        <v>59.243580000000009</v>
      </c>
      <c r="T201" s="4">
        <f t="shared" si="230"/>
        <v>59.243580000000009</v>
      </c>
    </row>
    <row r="202" spans="2:20" s="75" customFormat="1" ht="13.5" customHeight="1" x14ac:dyDescent="0.2">
      <c r="B202" s="60">
        <v>370</v>
      </c>
      <c r="C202" s="74" t="s">
        <v>157</v>
      </c>
      <c r="D202" s="3">
        <v>144264</v>
      </c>
      <c r="E202" s="3">
        <v>0</v>
      </c>
      <c r="F202" s="22">
        <f t="shared" si="220"/>
        <v>230328</v>
      </c>
      <c r="G202" s="22">
        <f>81418-142536+30080</f>
        <v>-31038</v>
      </c>
      <c r="H202" s="22">
        <v>261366</v>
      </c>
      <c r="I202" s="3">
        <f>118056+225350+31186</f>
        <v>374592</v>
      </c>
      <c r="J202" s="3">
        <f>118056+225350+31186</f>
        <v>374592</v>
      </c>
      <c r="K202" s="22">
        <v>0</v>
      </c>
      <c r="L202" s="3">
        <f>19750.24+1130.99</f>
        <v>20881.230000000003</v>
      </c>
      <c r="M202" s="3">
        <f>118055.26+149649.68+12745.19</f>
        <v>280450.13</v>
      </c>
      <c r="N202" s="3">
        <f t="shared" si="226"/>
        <v>94141.87</v>
      </c>
      <c r="O202" s="3">
        <f t="shared" si="227"/>
        <v>94141.87</v>
      </c>
      <c r="P202" s="3">
        <f t="shared" si="228"/>
        <v>0</v>
      </c>
      <c r="Q202" s="22">
        <v>52361.57</v>
      </c>
      <c r="R202" s="24">
        <v>228088.56</v>
      </c>
      <c r="S202" s="4">
        <f t="shared" si="229"/>
        <v>74.868157889116688</v>
      </c>
      <c r="T202" s="4">
        <f t="shared" si="230"/>
        <v>74.868157889116688</v>
      </c>
    </row>
    <row r="203" spans="2:20" s="75" customFormat="1" ht="13.5" customHeight="1" x14ac:dyDescent="0.2">
      <c r="B203" s="60">
        <v>380</v>
      </c>
      <c r="C203" s="10" t="s">
        <v>188</v>
      </c>
      <c r="D203" s="3">
        <v>300000</v>
      </c>
      <c r="E203" s="3">
        <v>0</v>
      </c>
      <c r="F203" s="22">
        <f t="shared" si="220"/>
        <v>374709</v>
      </c>
      <c r="G203" s="22">
        <f>46846-47000+60265-99510</f>
        <v>-39399</v>
      </c>
      <c r="H203" s="22">
        <v>414108</v>
      </c>
      <c r="I203" s="3">
        <f>200000+490+474219</f>
        <v>674709</v>
      </c>
      <c r="J203" s="3">
        <f>200000+490+474219</f>
        <v>674709</v>
      </c>
      <c r="K203" s="22">
        <v>0</v>
      </c>
      <c r="L203" s="22">
        <f>8432.71+75519.46</f>
        <v>83952.170000000013</v>
      </c>
      <c r="M203" s="22">
        <f>174397.26+427798.73</f>
        <v>602195.99</v>
      </c>
      <c r="N203" s="3">
        <f t="shared" si="226"/>
        <v>72513.010000000009</v>
      </c>
      <c r="O203" s="3">
        <f t="shared" si="227"/>
        <v>72513.010000000009</v>
      </c>
      <c r="P203" s="3">
        <f t="shared" si="228"/>
        <v>0</v>
      </c>
      <c r="Q203" s="22">
        <v>156532.72</v>
      </c>
      <c r="R203" s="24">
        <v>445663.27</v>
      </c>
      <c r="S203" s="4">
        <f t="shared" si="229"/>
        <v>89.252698570791253</v>
      </c>
      <c r="T203" s="4">
        <f t="shared" si="230"/>
        <v>89.252698570791253</v>
      </c>
    </row>
    <row r="204" spans="2:20" s="75" customFormat="1" ht="13.5" customHeight="1" x14ac:dyDescent="0.2">
      <c r="B204" s="60">
        <v>5</v>
      </c>
      <c r="C204" s="74" t="s">
        <v>189</v>
      </c>
      <c r="D204" s="3">
        <f>+D205</f>
        <v>86010</v>
      </c>
      <c r="E204" s="3">
        <f t="shared" ref="E204:R204" si="231">+E205</f>
        <v>0</v>
      </c>
      <c r="F204" s="3">
        <f t="shared" si="231"/>
        <v>72020</v>
      </c>
      <c r="G204" s="3">
        <f t="shared" si="231"/>
        <v>72020</v>
      </c>
      <c r="H204" s="3">
        <f t="shared" si="231"/>
        <v>0</v>
      </c>
      <c r="I204" s="3">
        <f t="shared" si="231"/>
        <v>158030</v>
      </c>
      <c r="J204" s="3">
        <f t="shared" si="231"/>
        <v>158030</v>
      </c>
      <c r="K204" s="3">
        <f t="shared" si="231"/>
        <v>0</v>
      </c>
      <c r="L204" s="3">
        <f t="shared" si="231"/>
        <v>0</v>
      </c>
      <c r="M204" s="3">
        <f t="shared" si="231"/>
        <v>0</v>
      </c>
      <c r="N204" s="3">
        <f t="shared" si="231"/>
        <v>158030</v>
      </c>
      <c r="O204" s="3">
        <f t="shared" si="231"/>
        <v>158030</v>
      </c>
      <c r="P204" s="3">
        <f t="shared" si="231"/>
        <v>0</v>
      </c>
      <c r="Q204" s="3">
        <f t="shared" si="231"/>
        <v>0</v>
      </c>
      <c r="R204" s="3">
        <f t="shared" si="231"/>
        <v>0</v>
      </c>
      <c r="S204" s="4">
        <f t="shared" ref="S204:S207" si="232">+M204/J204*100</f>
        <v>0</v>
      </c>
      <c r="T204" s="4">
        <f t="shared" ref="T204:T207" si="233">+M204/I204*100</f>
        <v>0</v>
      </c>
    </row>
    <row r="205" spans="2:20" s="75" customFormat="1" ht="13.5" customHeight="1" x14ac:dyDescent="0.2">
      <c r="B205" s="60">
        <v>510</v>
      </c>
      <c r="C205" s="74" t="s">
        <v>201</v>
      </c>
      <c r="D205" s="3">
        <f>+D206+D207</f>
        <v>86010</v>
      </c>
      <c r="E205" s="3">
        <f t="shared" ref="E205:R205" si="234">+E206+E207</f>
        <v>0</v>
      </c>
      <c r="F205" s="3">
        <f t="shared" si="234"/>
        <v>72020</v>
      </c>
      <c r="G205" s="3">
        <f>+G206+G207</f>
        <v>72020</v>
      </c>
      <c r="H205" s="3">
        <f t="shared" si="234"/>
        <v>0</v>
      </c>
      <c r="I205" s="3">
        <f t="shared" si="234"/>
        <v>158030</v>
      </c>
      <c r="J205" s="3">
        <f t="shared" si="234"/>
        <v>158030</v>
      </c>
      <c r="K205" s="3">
        <f t="shared" si="234"/>
        <v>0</v>
      </c>
      <c r="L205" s="3">
        <f t="shared" si="234"/>
        <v>0</v>
      </c>
      <c r="M205" s="3">
        <f t="shared" si="234"/>
        <v>0</v>
      </c>
      <c r="N205" s="3">
        <f t="shared" si="234"/>
        <v>158030</v>
      </c>
      <c r="O205" s="3">
        <f t="shared" si="234"/>
        <v>158030</v>
      </c>
      <c r="P205" s="3">
        <f t="shared" si="234"/>
        <v>0</v>
      </c>
      <c r="Q205" s="3">
        <f t="shared" si="234"/>
        <v>0</v>
      </c>
      <c r="R205" s="3">
        <f t="shared" si="234"/>
        <v>0</v>
      </c>
      <c r="S205" s="4">
        <f t="shared" si="232"/>
        <v>0</v>
      </c>
      <c r="T205" s="4">
        <f t="shared" si="233"/>
        <v>0</v>
      </c>
    </row>
    <row r="206" spans="2:20" s="75" customFormat="1" ht="13.5" customHeight="1" x14ac:dyDescent="0.2">
      <c r="B206" s="59">
        <v>511</v>
      </c>
      <c r="C206" s="19" t="s">
        <v>190</v>
      </c>
      <c r="D206" s="14">
        <v>86010</v>
      </c>
      <c r="E206" s="14">
        <v>0</v>
      </c>
      <c r="F206" s="13">
        <f t="shared" ref="F206" si="235">+G206+H206</f>
        <v>-86010</v>
      </c>
      <c r="G206" s="13">
        <v>-86010</v>
      </c>
      <c r="H206" s="13">
        <v>0</v>
      </c>
      <c r="I206" s="14">
        <v>0</v>
      </c>
      <c r="J206" s="13">
        <v>0</v>
      </c>
      <c r="K206" s="13">
        <v>0</v>
      </c>
      <c r="L206" s="13">
        <v>0</v>
      </c>
      <c r="M206" s="13">
        <v>0</v>
      </c>
      <c r="N206" s="14">
        <f t="shared" ref="N206" si="236">J206-M206</f>
        <v>0</v>
      </c>
      <c r="O206" s="14">
        <f t="shared" ref="O206" si="237">+N206+P206</f>
        <v>0</v>
      </c>
      <c r="P206" s="14">
        <f t="shared" ref="P206" si="238">+I206-J206</f>
        <v>0</v>
      </c>
      <c r="Q206" s="13">
        <v>0</v>
      </c>
      <c r="R206" s="13">
        <v>0</v>
      </c>
      <c r="S206" s="17">
        <v>0</v>
      </c>
      <c r="T206" s="17">
        <v>0</v>
      </c>
    </row>
    <row r="207" spans="2:20" s="75" customFormat="1" ht="13.5" customHeight="1" x14ac:dyDescent="0.2">
      <c r="B207" s="59">
        <v>519</v>
      </c>
      <c r="C207" s="19" t="s">
        <v>191</v>
      </c>
      <c r="D207" s="14">
        <v>0</v>
      </c>
      <c r="E207" s="14">
        <v>0</v>
      </c>
      <c r="F207" s="13">
        <f t="shared" si="220"/>
        <v>158030</v>
      </c>
      <c r="G207" s="13">
        <f>98343+59687</f>
        <v>158030</v>
      </c>
      <c r="H207" s="13">
        <v>0</v>
      </c>
      <c r="I207" s="14">
        <f>59687+98343</f>
        <v>158030</v>
      </c>
      <c r="J207" s="13">
        <f>59687+98343</f>
        <v>158030</v>
      </c>
      <c r="K207" s="13">
        <v>0</v>
      </c>
      <c r="L207" s="13">
        <v>0</v>
      </c>
      <c r="M207" s="13">
        <v>0</v>
      </c>
      <c r="N207" s="14">
        <f t="shared" si="226"/>
        <v>158030</v>
      </c>
      <c r="O207" s="14">
        <f t="shared" si="227"/>
        <v>158030</v>
      </c>
      <c r="P207" s="14">
        <f t="shared" si="228"/>
        <v>0</v>
      </c>
      <c r="Q207" s="13">
        <v>0</v>
      </c>
      <c r="R207" s="13">
        <v>0</v>
      </c>
      <c r="S207" s="17">
        <f t="shared" si="232"/>
        <v>0</v>
      </c>
      <c r="T207" s="17">
        <f t="shared" si="233"/>
        <v>0</v>
      </c>
    </row>
    <row r="208" spans="2:20" s="37" customFormat="1" ht="14.25" hidden="1" customHeight="1" x14ac:dyDescent="0.2">
      <c r="B208" s="61">
        <v>519</v>
      </c>
      <c r="C208" s="12" t="s">
        <v>191</v>
      </c>
      <c r="D208" s="93">
        <v>0</v>
      </c>
      <c r="E208" s="93"/>
      <c r="F208" s="93"/>
      <c r="G208" s="93"/>
      <c r="H208" s="93"/>
      <c r="I208" s="93">
        <v>0</v>
      </c>
      <c r="J208" s="93">
        <v>0</v>
      </c>
      <c r="K208" s="93"/>
      <c r="L208" s="93">
        <v>0</v>
      </c>
      <c r="M208" s="93">
        <v>0</v>
      </c>
      <c r="N208" s="93"/>
      <c r="O208" s="93"/>
      <c r="P208" s="93"/>
      <c r="Q208" s="93">
        <v>0</v>
      </c>
      <c r="R208" s="93">
        <v>0</v>
      </c>
      <c r="S208" s="93">
        <v>0</v>
      </c>
      <c r="T208" s="94">
        <v>0</v>
      </c>
    </row>
    <row r="209" spans="2:20" s="37" customFormat="1" ht="18" hidden="1" customHeight="1" x14ac:dyDescent="0.2">
      <c r="B209" s="61">
        <v>624</v>
      </c>
      <c r="C209" s="12" t="s">
        <v>192</v>
      </c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6"/>
    </row>
    <row r="210" spans="2:20" s="37" customFormat="1" ht="27" hidden="1" customHeight="1" x14ac:dyDescent="0.2">
      <c r="B210" s="59">
        <v>629</v>
      </c>
      <c r="C210" s="19" t="s">
        <v>193</v>
      </c>
      <c r="D210" s="95"/>
      <c r="E210" s="95"/>
      <c r="F210" s="95"/>
      <c r="G210" s="95"/>
      <c r="H210" s="95"/>
      <c r="I210" s="95"/>
      <c r="J210" s="95"/>
      <c r="K210" s="95"/>
      <c r="L210" s="93"/>
      <c r="M210" s="95"/>
      <c r="N210" s="95"/>
      <c r="O210" s="95"/>
      <c r="P210" s="95"/>
      <c r="Q210" s="95"/>
      <c r="R210" s="95"/>
      <c r="S210" s="95"/>
      <c r="T210" s="96"/>
    </row>
    <row r="211" spans="2:20" s="37" customFormat="1" ht="36" hidden="1" customHeight="1" x14ac:dyDescent="0.2">
      <c r="B211" s="97">
        <v>693</v>
      </c>
      <c r="C211" s="98" t="s">
        <v>163</v>
      </c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99"/>
      <c r="O211" s="99"/>
      <c r="P211" s="99"/>
      <c r="Q211" s="99"/>
      <c r="R211" s="99"/>
      <c r="S211" s="99"/>
      <c r="T211" s="100"/>
    </row>
    <row r="212" spans="2:20" x14ac:dyDescent="0.2">
      <c r="B212" s="76" t="s">
        <v>194</v>
      </c>
      <c r="C212" s="101"/>
      <c r="D212" s="101"/>
      <c r="E212" s="101"/>
      <c r="F212" s="101"/>
      <c r="G212" s="101"/>
      <c r="H212" s="101"/>
      <c r="I212" s="101"/>
      <c r="J212" s="101"/>
      <c r="K212" s="101"/>
      <c r="L212" s="34"/>
      <c r="M212" s="101"/>
      <c r="N212" s="34"/>
      <c r="O212" s="34"/>
      <c r="P212" s="34"/>
      <c r="Q212" s="101"/>
      <c r="R212" s="34"/>
    </row>
  </sheetData>
  <mergeCells count="23">
    <mergeCell ref="T6:T7"/>
    <mergeCell ref="N6:N7"/>
    <mergeCell ref="O6:O7"/>
    <mergeCell ref="P6:P7"/>
    <mergeCell ref="Q6:Q7"/>
    <mergeCell ref="R6:R7"/>
    <mergeCell ref="S6:S7"/>
    <mergeCell ref="M6:M7"/>
    <mergeCell ref="B1:T1"/>
    <mergeCell ref="B2:T2"/>
    <mergeCell ref="B3:T3"/>
    <mergeCell ref="B4:J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rintOptions horizontalCentered="1"/>
  <pageMargins left="0.35433070866141736" right="0.35433070866141736" top="0.55000000000000004" bottom="0.59055118110236227" header="0.51181102362204722" footer="0.51181102362204722"/>
  <pageSetup scale="52" firstPageNumber="0" orientation="landscape" r:id="rId1"/>
  <ignoredErrors>
    <ignoredError sqref="B25" numberStoredAsText="1"/>
    <ignoredError sqref="D212:T212 B1:T1 C196:C204 B156:C156 C134:C155 B195:C195 C164:C194 B163:C163 C157:C161 C10:F10 H36:I36 B3:T3 C2:T2 E20:E23 D38:E38 E34:E36 E39 B8:K8 M8:T8 D14:T14 H12:H13 D19:T19 H18 D27:T27 H20:H23 G33:H33 H28:H31 I38 H34:H35 C131 D11:K11 B9:H9 C11:C24 H26:I26 K13:M13 K18 K20:K23 C26:C36 H15 G16:I17 K15:K16 K17:M17 K26 K36:L36 K38:K39 K12 P16 P18 P20:P23 P28:P31 P34:P36 P38:P39 H32 N32 Q13:T13 P17:T17 P26 P32:T32 B6:T7 B5:I5 S12:T12 S15:T15 S18:T18 S20:T24 S28:T31 S34:T35 S38:T39 R16:T16 K28:K31 K34:K35 E12:E13 E15:E18 D26:E26 D32:F33 D28:E31 H39 F24 N24:P24 F165 H10 K10 Q11:T11 Q5:T5 F163 C38:C128 J32:L32 J33:T33 J9:K9 M9:T9 N10:T10 N11:O11 B4:L4 O4:T4 S26:T26" formula="1"/>
    <ignoredError sqref="G40:T40 D40:F40 D121:T121 G74:H74 H73:I73 D166:T166 G49:T49 H48 D159:T159 D157:R157 D164:R164 D173:T173 D170:R170 D200:E200 D194:E194 D49:F49 E41:E47 D203:E203 E201 G45:I46 H44:I44 G52:T52 H50:I50 G54:H54 H53 G56:T56 H55 G61:T61 H57:H60 G67:T67 H64:H66 G70:T70 H68:H69 H72 G76:T76 H75 G83:T83 H77:H81 G86:T86 H84:H85 G92:T92 H88:H91 G101:T101 H98:H100 G105:H105 H103:H104 G107:K107 H106 G115:T115 H110:H112 H117:H120 D134:T134 D122:E127 H122:H127 D128:E128 S131:T131 D137:E137 D135:E136 H135:H136 D139:E139 D138:E138 H138 D145:T145 D142:E142 H142 D143:E143 H143 D148:E149 D147:E147 H147 D151:T151 D150:E150 H150 D156:E156 H156 H163:K163 D169:E169 H169 D178:Q178 D176:E177 H176:H177 D186:T186 D179:E185 H179:H185 D189:T189 D187:E188 H188:K188 D197:R197 H195:I195 D199:E199 D198:E198 H198:R198 H199 D202:E202 H202 H203 D193:F193 H193:P193 F161 I161:J161 D141:T141 D140:F140 H140:T140 D155:E155 D154:F154 H154:J154 H51 K51 K54 K53 K55 K57:K60 G62:H63 K62:L62 K64 K69:T69 G71:H71 K71 K72 K74 K75 K81 K84:K85 H87 K87 K91:L91 G97:T97 G93:H96 K93:K96 K98:K100 H102 K102 K105:L105 K103:K104 K106 G108:H109 K108:K109 G113:H113 K113 K110:K112 G116:H116 K116 K117:K120 K126 K135:L136 K138 D144:E144 K144 K142:L142 K143 D146:E146 K146:L146 K148:L148 K147:L147 K150 K156 K155 K169 D171:E171 K171:R171 J177:K177 K184 K199 K202 K203 G41:I43 K41:K43 G47:I47 K47:L47 K45:K46 K44 K50:L50 K73:L73 K128 D152:E153 K152:K153 K194 D196:E196 K196 K195 N169:P169 P41:P43 P47 P45:P46 P44 P51 P50:T50 N54:P54 N53:P53 N55:P55 N58:P60 N62:T63 N64:P64 N71:P71 N72:P72 N74:P74 N75:P75 N73:P73 N78:P79 N84:P85 N87:P87 N88:P89 N94:Q94 N98:P100 N102:P102 N105:Q105 N103:P103 N106:P106 N108:P109 N113:P114 N110:P112 N116:Q116 N117:P120 N122:P127 N128:P128 N135:P135 N137:P137 N138:P138 N139:P139 N144:P144 N142:P142 N143:P143 K149 N149:P149 N150:P150 N152:P153 N156:P156 N155:P155 D165:E165 N165:P165 D168:T168 D167:E167 N167:P167 D175:Q175 D174:E174 N174:P174 N176:P177 N179:P185 N187:P188 D192:F192 D191:E191 N191:P191 N194:P194 N196:Q196 N195:P195 N199:P199 N201:P201 N202:P202 N203:P203 N154:P154 N57 S41:T43 S45:T46 S44:T44 S51:T51 S54:T54 S53:T53 S55:T55 S58:T60 S57:T57 S64:T66 S71:T71 S72:T72 S74:T74 S75:T75 N80:P81 S80:T81 N77:P77 S77:T77 S84:T85 S87:T87 S88:T90 S93:T93 S98:T100 N104:P104 S104:T104 S106:T106 S108:T109 S113:T114 S110:T112 S117:T120 S122:T125 S128:T128 N136:P136 S136 S137 S138:T138 S139:T139 S144:T144 S149:T149 S150:T150 S155:T155 S156:T156 S165:T165 S167:T167 S169:T169 S174:T174 S176:T177 S179:T185 S187:T188 S191:T191 S200:T200 S201:T201 S202:T202 S203:T203 R48 N66:P66 N65:P65 R73 R78:T78 N93:P93 N95:P96 S103:T103 R135:S135 R142:T142 R143:T143 R152:T153 K63 K65:K66 K77 K78 K79 K80 K88:K90 K114 K122:K125 K127 K176 K179 K180 K181 K182:K183 K185 H187:K187 D48:E48 D52:F52 D50:E51 D56:F56 D54:E55 D61:F61 D57:E60 D70:F70 D68:E69 D67:F67 D62:E66 D76:F76 D71:E75 D83:F83 D77:E81 D86:F86 D84:E85 D92:F92 D87:E91 D97:F97 D93:E96 D101:F101 D98:E100 D107:F107 D102:E106 D115:F115 D108:E114 D116:E120 H128 G137:K137 G139:K139 G144:H144 H149 G146:H146 G152:I153 G155:H155 D158:E158 G158:I158 G165:K165 G167:K167 H171 G174:K174 D190:E190 G190:T190 G191:K191 G194:I194 H196 G200:P200 H201 M161:T161 L68:T68 E53 H114 H148 K48:P48 M192:T192 R154:T154 R193:T193 S102:T102 S178:T178 S175:T175 D172:Q172 S172:T172 H192 D82:E82 K158:R158 K201 J192:K192 N146:T146 N147:T147 N148:T148 N163:R163 M107:T107 D160:K160 M160:T160 N91:P91 O90:P90 S79:T79 S95:T96 S127:T127" formula="1" formulaRange="1"/>
    <ignoredError sqref="D208:T211 E207 H207 K207:R207" formulaRange="1"/>
    <ignoredError sqref="B157:B161 B164:B194 B134:B155 B196:B203 B131 B10:B24 B26:B36 B38:B128" numberStoredAsText="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ANTAI</vt:lpstr>
      <vt:lpstr>ANTAI!__xlnm.Print_Area_1</vt:lpstr>
      <vt:lpstr>ANTAI!Área_de_impresión</vt:lpstr>
      <vt:lpstr>ANTAI!Títulos_a_imprimir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MORENO (DAEF)</dc:creator>
  <cp:lastModifiedBy>ERIC PEREZ</cp:lastModifiedBy>
  <cp:lastPrinted>2026-08-07T00:42:56Z</cp:lastPrinted>
  <dcterms:created xsi:type="dcterms:W3CDTF">2026-04-02T16:14:29Z</dcterms:created>
  <dcterms:modified xsi:type="dcterms:W3CDTF">2026-08-07T00:43:07Z</dcterms:modified>
</cp:coreProperties>
</file>