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-2029\Página Web 2025\10.2 Ejecución Presupuestaria\2026\"/>
    </mc:Choice>
  </mc:AlternateContent>
  <bookViews>
    <workbookView xWindow="-120" yWindow="-120" windowWidth="29040" windowHeight="15840"/>
  </bookViews>
  <sheets>
    <sheet name="ANTAI" sheetId="1" r:id="rId1"/>
  </sheets>
  <externalReferences>
    <externalReference r:id="rId2"/>
  </externalReferences>
  <definedNames>
    <definedName name="__xlnm.Print_Area_1" localSheetId="0">ANTAI!$B$1:$R$203</definedName>
    <definedName name="__xlnm.Print_Area_1">#REF!</definedName>
    <definedName name="__xlnm.Print_Area_3" localSheetId="0">#REF!</definedName>
    <definedName name="__xlnm.Print_Area_3">#REF!</definedName>
    <definedName name="__xlnm.Print_Area_7" localSheetId="0">#REF!</definedName>
    <definedName name="__xlnm.Print_Area_7">#REF!</definedName>
    <definedName name="__xlnm.Print_Area_8" localSheetId="0">#REF!</definedName>
    <definedName name="__xlnm.Print_Area_8">#REF!</definedName>
    <definedName name="__xlnm.Print_Area_9" localSheetId="0">#REF!</definedName>
    <definedName name="__xlnm.Print_Area_9">#REF!</definedName>
    <definedName name="__xlnm.Print_Titles_3" localSheetId="0">#REF!</definedName>
    <definedName name="__xlnm.Print_Titles_3">#REF!</definedName>
    <definedName name="__xlnm.Print_Titles_7" localSheetId="0">#REF!</definedName>
    <definedName name="__xlnm.Print_Titles_7">#REF!</definedName>
    <definedName name="A_IMPRESIÓN_IM" localSheetId="0">#REF!</definedName>
    <definedName name="A_IMPRESIÓN_IM">#REF!</definedName>
    <definedName name="_xlnm.Print_Area" localSheetId="0">ANTAI!$B$1:$T$203</definedName>
    <definedName name="DOD" localSheetId="0">#REF!</definedName>
    <definedName name="DOD">#REF!</definedName>
    <definedName name="INVERSION" localSheetId="0">#REF!</definedName>
    <definedName name="INVERSION">#REF!</definedName>
    <definedName name="JULIO" localSheetId="0">#REF!</definedName>
    <definedName name="JULIO">#REF!</definedName>
    <definedName name="memo" localSheetId="0">#REF!</definedName>
    <definedName name="memo">#REF!</definedName>
    <definedName name="_xlnm.Print_Titles" localSheetId="0">ANTAI!$1:$7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87" i="1" l="1"/>
  <c r="T187" i="1"/>
  <c r="S188" i="1"/>
  <c r="T188" i="1"/>
  <c r="S189" i="1"/>
  <c r="T189" i="1"/>
  <c r="S191" i="1"/>
  <c r="T191" i="1"/>
  <c r="S192" i="1"/>
  <c r="T192" i="1"/>
  <c r="S164" i="1"/>
  <c r="T164" i="1"/>
  <c r="S156" i="1"/>
  <c r="T156" i="1"/>
  <c r="T152" i="1"/>
  <c r="S45" i="1"/>
  <c r="T45" i="1"/>
  <c r="S46" i="1"/>
  <c r="T46" i="1"/>
  <c r="R186" i="1"/>
  <c r="R148" i="1"/>
  <c r="Q88" i="1"/>
  <c r="Q84" i="1" s="1"/>
  <c r="Q162" i="1"/>
  <c r="Q195" i="1"/>
  <c r="Q169" i="1"/>
  <c r="Q171" i="1"/>
  <c r="Q179" i="1"/>
  <c r="Q95" i="1"/>
  <c r="P39" i="1" l="1"/>
  <c r="P188" i="1"/>
  <c r="O188" i="1"/>
  <c r="H32" i="1"/>
  <c r="F197" i="1"/>
  <c r="F190" i="1"/>
  <c r="F186" i="1"/>
  <c r="F185" i="1" s="1"/>
  <c r="F182" i="1"/>
  <c r="F179" i="1"/>
  <c r="F171" i="1"/>
  <c r="F168" i="1"/>
  <c r="F166" i="1"/>
  <c r="F163" i="1"/>
  <c r="F161" i="1"/>
  <c r="F159" i="1"/>
  <c r="F157" i="1"/>
  <c r="F151" i="1"/>
  <c r="F148" i="1"/>
  <c r="F145" i="1"/>
  <c r="F139" i="1"/>
  <c r="F135" i="1"/>
  <c r="F128" i="1"/>
  <c r="F127" i="1" s="1"/>
  <c r="F119" i="1"/>
  <c r="F113" i="1"/>
  <c r="F105" i="1"/>
  <c r="F99" i="1"/>
  <c r="F95" i="1"/>
  <c r="F90" i="1"/>
  <c r="F84" i="1"/>
  <c r="F81" i="1"/>
  <c r="F80" i="1" s="1"/>
  <c r="F74" i="1"/>
  <c r="F68" i="1"/>
  <c r="F65" i="1"/>
  <c r="F59" i="1"/>
  <c r="F54" i="1"/>
  <c r="F50" i="1"/>
  <c r="F47" i="1"/>
  <c r="F38" i="1"/>
  <c r="F32" i="1"/>
  <c r="F31" i="1" s="1"/>
  <c r="F26" i="1"/>
  <c r="F24" i="1"/>
  <c r="F19" i="1"/>
  <c r="F14" i="1"/>
  <c r="F11" i="1"/>
  <c r="K156" i="1"/>
  <c r="H54" i="1"/>
  <c r="H19" i="1"/>
  <c r="H171" i="1"/>
  <c r="H168" i="1"/>
  <c r="H186" i="1"/>
  <c r="H190" i="1"/>
  <c r="H148" i="1"/>
  <c r="P150" i="1"/>
  <c r="O150" i="1"/>
  <c r="N150" i="1"/>
  <c r="I148" i="1"/>
  <c r="I139" i="1"/>
  <c r="I135" i="1"/>
  <c r="I186" i="1"/>
  <c r="T150" i="1"/>
  <c r="F10" i="1" l="1"/>
  <c r="F134" i="1"/>
  <c r="F155" i="1"/>
  <c r="F165" i="1"/>
  <c r="F9" i="1"/>
  <c r="R135" i="1"/>
  <c r="Q135" i="1"/>
  <c r="P135" i="1"/>
  <c r="M135" i="1"/>
  <c r="M88" i="1"/>
  <c r="N88" i="1" s="1"/>
  <c r="M19" i="1"/>
  <c r="M195" i="1"/>
  <c r="S195" i="1" s="1"/>
  <c r="M194" i="1"/>
  <c r="N194" i="1" s="1"/>
  <c r="M196" i="1"/>
  <c r="M169" i="1"/>
  <c r="M168" i="1" s="1"/>
  <c r="M162" i="1"/>
  <c r="M161" i="1" s="1"/>
  <c r="S150" i="1"/>
  <c r="L135" i="1"/>
  <c r="L88" i="1"/>
  <c r="L84" i="1" s="1"/>
  <c r="L113" i="1"/>
  <c r="L169" i="1"/>
  <c r="M186" i="1"/>
  <c r="M185" i="1" s="1"/>
  <c r="K186" i="1"/>
  <c r="L186" i="1"/>
  <c r="L196" i="1"/>
  <c r="L162" i="1"/>
  <c r="L161" i="1" s="1"/>
  <c r="L14" i="1"/>
  <c r="J26" i="1"/>
  <c r="J11" i="1"/>
  <c r="J186" i="1"/>
  <c r="J148" i="1"/>
  <c r="S193" i="1"/>
  <c r="T193" i="1"/>
  <c r="T195" i="1"/>
  <c r="S196" i="1"/>
  <c r="T196" i="1"/>
  <c r="S149" i="1"/>
  <c r="T149" i="1"/>
  <c r="T144" i="1"/>
  <c r="S144" i="1"/>
  <c r="T143" i="1"/>
  <c r="S143" i="1"/>
  <c r="T142" i="1"/>
  <c r="S142" i="1"/>
  <c r="T141" i="1"/>
  <c r="S141" i="1"/>
  <c r="T140" i="1"/>
  <c r="S140" i="1"/>
  <c r="S137" i="1"/>
  <c r="T137" i="1"/>
  <c r="S138" i="1"/>
  <c r="T138" i="1"/>
  <c r="S101" i="1"/>
  <c r="T101" i="1"/>
  <c r="S102" i="1"/>
  <c r="T102" i="1"/>
  <c r="S103" i="1"/>
  <c r="T103" i="1"/>
  <c r="T100" i="1"/>
  <c r="S100" i="1"/>
  <c r="S89" i="1"/>
  <c r="T89" i="1"/>
  <c r="T36" i="1"/>
  <c r="S36" i="1"/>
  <c r="P198" i="1"/>
  <c r="P197" i="1" s="1"/>
  <c r="N198" i="1"/>
  <c r="N197" i="1" s="1"/>
  <c r="R197" i="1"/>
  <c r="Q197" i="1"/>
  <c r="K197" i="1"/>
  <c r="I197" i="1"/>
  <c r="H197" i="1"/>
  <c r="G197" i="1"/>
  <c r="E197" i="1"/>
  <c r="D197" i="1"/>
  <c r="P196" i="1"/>
  <c r="N196" i="1"/>
  <c r="P195" i="1"/>
  <c r="N195" i="1"/>
  <c r="P194" i="1"/>
  <c r="P193" i="1"/>
  <c r="N193" i="1"/>
  <c r="P192" i="1"/>
  <c r="N192" i="1"/>
  <c r="P191" i="1"/>
  <c r="N191" i="1"/>
  <c r="N190" i="1" s="1"/>
  <c r="M190" i="1"/>
  <c r="L190" i="1"/>
  <c r="K190" i="1"/>
  <c r="J190" i="1"/>
  <c r="I190" i="1"/>
  <c r="G190" i="1"/>
  <c r="D190" i="1"/>
  <c r="P189" i="1"/>
  <c r="N189" i="1"/>
  <c r="P187" i="1"/>
  <c r="P186" i="1" s="1"/>
  <c r="N187" i="1"/>
  <c r="N186" i="1" s="1"/>
  <c r="R185" i="1"/>
  <c r="Q186" i="1"/>
  <c r="Q185" i="1" s="1"/>
  <c r="I185" i="1"/>
  <c r="H185" i="1"/>
  <c r="G186" i="1"/>
  <c r="E186" i="1"/>
  <c r="E185" i="1" s="1"/>
  <c r="D186" i="1"/>
  <c r="J185" i="1"/>
  <c r="T184" i="1"/>
  <c r="S184" i="1"/>
  <c r="P184" i="1"/>
  <c r="N184" i="1"/>
  <c r="T183" i="1"/>
  <c r="S183" i="1"/>
  <c r="P183" i="1"/>
  <c r="P182" i="1" s="1"/>
  <c r="N183" i="1"/>
  <c r="R182" i="1"/>
  <c r="Q182" i="1"/>
  <c r="M182" i="1"/>
  <c r="L182" i="1"/>
  <c r="K182" i="1"/>
  <c r="J182" i="1"/>
  <c r="I182" i="1"/>
  <c r="H182" i="1"/>
  <c r="G182" i="1"/>
  <c r="E182" i="1"/>
  <c r="D182" i="1"/>
  <c r="T181" i="1"/>
  <c r="S181" i="1"/>
  <c r="P181" i="1"/>
  <c r="N181" i="1"/>
  <c r="T180" i="1"/>
  <c r="S180" i="1"/>
  <c r="P180" i="1"/>
  <c r="N180" i="1"/>
  <c r="R179" i="1"/>
  <c r="M179" i="1"/>
  <c r="L179" i="1"/>
  <c r="K179" i="1"/>
  <c r="J179" i="1"/>
  <c r="I179" i="1"/>
  <c r="H179" i="1"/>
  <c r="G179" i="1"/>
  <c r="E179" i="1"/>
  <c r="D179" i="1"/>
  <c r="T178" i="1"/>
  <c r="S178" i="1"/>
  <c r="P178" i="1"/>
  <c r="N178" i="1"/>
  <c r="T177" i="1"/>
  <c r="S177" i="1"/>
  <c r="P177" i="1"/>
  <c r="N177" i="1"/>
  <c r="T176" i="1"/>
  <c r="S176" i="1"/>
  <c r="P176" i="1"/>
  <c r="N176" i="1"/>
  <c r="O176" i="1" s="1"/>
  <c r="T175" i="1"/>
  <c r="S175" i="1"/>
  <c r="P175" i="1"/>
  <c r="N175" i="1"/>
  <c r="T174" i="1"/>
  <c r="S174" i="1"/>
  <c r="P174" i="1"/>
  <c r="N174" i="1"/>
  <c r="T173" i="1"/>
  <c r="S173" i="1"/>
  <c r="P173" i="1"/>
  <c r="N173" i="1"/>
  <c r="T172" i="1"/>
  <c r="S172" i="1"/>
  <c r="P172" i="1"/>
  <c r="N172" i="1"/>
  <c r="R171" i="1"/>
  <c r="M171" i="1"/>
  <c r="M165" i="1" s="1"/>
  <c r="L171" i="1"/>
  <c r="K171" i="1"/>
  <c r="J171" i="1"/>
  <c r="I171" i="1"/>
  <c r="G171" i="1"/>
  <c r="E171" i="1"/>
  <c r="D171" i="1"/>
  <c r="T170" i="1"/>
  <c r="S170" i="1"/>
  <c r="P170" i="1"/>
  <c r="N170" i="1"/>
  <c r="O170" i="1" s="1"/>
  <c r="T169" i="1"/>
  <c r="S169" i="1"/>
  <c r="P169" i="1"/>
  <c r="N169" i="1"/>
  <c r="R168" i="1"/>
  <c r="Q168" i="1"/>
  <c r="L168" i="1"/>
  <c r="K168" i="1"/>
  <c r="J168" i="1"/>
  <c r="I168" i="1"/>
  <c r="G168" i="1"/>
  <c r="E168" i="1"/>
  <c r="D168" i="1"/>
  <c r="D165" i="1" s="1"/>
  <c r="T167" i="1"/>
  <c r="S167" i="1"/>
  <c r="P167" i="1"/>
  <c r="P166" i="1" s="1"/>
  <c r="N167" i="1"/>
  <c r="N166" i="1" s="1"/>
  <c r="R166" i="1"/>
  <c r="Q166" i="1"/>
  <c r="M166" i="1"/>
  <c r="L166" i="1"/>
  <c r="K166" i="1"/>
  <c r="J166" i="1"/>
  <c r="I166" i="1"/>
  <c r="H166" i="1"/>
  <c r="G166" i="1"/>
  <c r="E166" i="1"/>
  <c r="D166" i="1"/>
  <c r="P164" i="1"/>
  <c r="P163" i="1" s="1"/>
  <c r="N164" i="1"/>
  <c r="O164" i="1" s="1"/>
  <c r="O163" i="1" s="1"/>
  <c r="R163" i="1"/>
  <c r="Q163" i="1"/>
  <c r="M163" i="1"/>
  <c r="L163" i="1"/>
  <c r="K163" i="1"/>
  <c r="J163" i="1"/>
  <c r="I163" i="1"/>
  <c r="H163" i="1"/>
  <c r="G163" i="1"/>
  <c r="E163" i="1"/>
  <c r="D163" i="1"/>
  <c r="T162" i="1"/>
  <c r="S162" i="1"/>
  <c r="P162" i="1"/>
  <c r="P161" i="1" s="1"/>
  <c r="N162" i="1"/>
  <c r="N161" i="1" s="1"/>
  <c r="R161" i="1"/>
  <c r="Q161" i="1"/>
  <c r="K161" i="1"/>
  <c r="J161" i="1"/>
  <c r="I161" i="1"/>
  <c r="H161" i="1"/>
  <c r="G161" i="1"/>
  <c r="E161" i="1"/>
  <c r="E155" i="1" s="1"/>
  <c r="D161" i="1"/>
  <c r="D155" i="1" s="1"/>
  <c r="T160" i="1"/>
  <c r="S160" i="1"/>
  <c r="P160" i="1"/>
  <c r="P159" i="1" s="1"/>
  <c r="N160" i="1"/>
  <c r="N159" i="1" s="1"/>
  <c r="R159" i="1"/>
  <c r="Q159" i="1"/>
  <c r="M159" i="1"/>
  <c r="T159" i="1" s="1"/>
  <c r="L159" i="1"/>
  <c r="K159" i="1"/>
  <c r="J159" i="1"/>
  <c r="I159" i="1"/>
  <c r="H159" i="1"/>
  <c r="G159" i="1"/>
  <c r="E159" i="1"/>
  <c r="D159" i="1"/>
  <c r="T158" i="1"/>
  <c r="S158" i="1"/>
  <c r="P158" i="1"/>
  <c r="N158" i="1"/>
  <c r="R157" i="1"/>
  <c r="Q157" i="1"/>
  <c r="M157" i="1"/>
  <c r="L157" i="1"/>
  <c r="K157" i="1"/>
  <c r="K155" i="1" s="1"/>
  <c r="J157" i="1"/>
  <c r="I157" i="1"/>
  <c r="H157" i="1"/>
  <c r="G157" i="1"/>
  <c r="E157" i="1"/>
  <c r="D157" i="1"/>
  <c r="P152" i="1"/>
  <c r="P151" i="1" s="1"/>
  <c r="N152" i="1"/>
  <c r="R151" i="1"/>
  <c r="Q151" i="1"/>
  <c r="M151" i="1"/>
  <c r="L151" i="1"/>
  <c r="K151" i="1"/>
  <c r="J151" i="1"/>
  <c r="I151" i="1"/>
  <c r="H151" i="1"/>
  <c r="G151" i="1"/>
  <c r="E151" i="1"/>
  <c r="D151" i="1"/>
  <c r="P149" i="1"/>
  <c r="P148" i="1" s="1"/>
  <c r="N149" i="1"/>
  <c r="N148" i="1" s="1"/>
  <c r="Q148" i="1"/>
  <c r="M148" i="1"/>
  <c r="L148" i="1"/>
  <c r="K148" i="1"/>
  <c r="G148" i="1"/>
  <c r="E148" i="1"/>
  <c r="D148" i="1"/>
  <c r="T147" i="1"/>
  <c r="S147" i="1"/>
  <c r="P147" i="1"/>
  <c r="N147" i="1"/>
  <c r="T146" i="1"/>
  <c r="S146" i="1"/>
  <c r="P146" i="1"/>
  <c r="N146" i="1"/>
  <c r="R145" i="1"/>
  <c r="Q145" i="1"/>
  <c r="M145" i="1"/>
  <c r="S145" i="1" s="1"/>
  <c r="L145" i="1"/>
  <c r="K145" i="1"/>
  <c r="J145" i="1"/>
  <c r="I145" i="1"/>
  <c r="H145" i="1"/>
  <c r="G145" i="1"/>
  <c r="E145" i="1"/>
  <c r="E134" i="1" s="1"/>
  <c r="D145" i="1"/>
  <c r="P144" i="1"/>
  <c r="N144" i="1"/>
  <c r="P143" i="1"/>
  <c r="N143" i="1"/>
  <c r="O143" i="1" s="1"/>
  <c r="P142" i="1"/>
  <c r="N142" i="1"/>
  <c r="P141" i="1"/>
  <c r="N141" i="1"/>
  <c r="P140" i="1"/>
  <c r="N140" i="1"/>
  <c r="R139" i="1"/>
  <c r="Q139" i="1"/>
  <c r="M139" i="1"/>
  <c r="L139" i="1"/>
  <c r="K139" i="1"/>
  <c r="J139" i="1"/>
  <c r="H139" i="1"/>
  <c r="G139" i="1"/>
  <c r="E139" i="1"/>
  <c r="D139" i="1"/>
  <c r="P138" i="1"/>
  <c r="N138" i="1"/>
  <c r="P137" i="1"/>
  <c r="N137" i="1"/>
  <c r="T136" i="1"/>
  <c r="S136" i="1"/>
  <c r="P136" i="1"/>
  <c r="N136" i="1"/>
  <c r="K135" i="1"/>
  <c r="J135" i="1"/>
  <c r="H135" i="1"/>
  <c r="G135" i="1"/>
  <c r="E135" i="1"/>
  <c r="D135" i="1"/>
  <c r="T133" i="1"/>
  <c r="S133" i="1"/>
  <c r="N133" i="1"/>
  <c r="O133" i="1" s="1"/>
  <c r="T132" i="1"/>
  <c r="S132" i="1"/>
  <c r="N132" i="1"/>
  <c r="O132" i="1" s="1"/>
  <c r="S131" i="1"/>
  <c r="N131" i="1"/>
  <c r="O131" i="1" s="1"/>
  <c r="S130" i="1"/>
  <c r="N130" i="1"/>
  <c r="O130" i="1" s="1"/>
  <c r="S129" i="1"/>
  <c r="N129" i="1"/>
  <c r="R128" i="1"/>
  <c r="R127" i="1" s="1"/>
  <c r="Q128" i="1"/>
  <c r="Q127" i="1" s="1"/>
  <c r="P128" i="1"/>
  <c r="P127" i="1" s="1"/>
  <c r="M128" i="1"/>
  <c r="M127" i="1" s="1"/>
  <c r="T127" i="1" s="1"/>
  <c r="L128" i="1"/>
  <c r="L127" i="1" s="1"/>
  <c r="K128" i="1"/>
  <c r="K127" i="1" s="1"/>
  <c r="J128" i="1"/>
  <c r="I128" i="1"/>
  <c r="I127" i="1" s="1"/>
  <c r="H128" i="1"/>
  <c r="H127" i="1" s="1"/>
  <c r="G128" i="1"/>
  <c r="E128" i="1"/>
  <c r="E127" i="1" s="1"/>
  <c r="D128" i="1"/>
  <c r="D127" i="1" s="1"/>
  <c r="J127" i="1"/>
  <c r="T126" i="1"/>
  <c r="S126" i="1"/>
  <c r="P126" i="1"/>
  <c r="N126" i="1"/>
  <c r="T125" i="1"/>
  <c r="S125" i="1"/>
  <c r="P125" i="1"/>
  <c r="N125" i="1"/>
  <c r="T124" i="1"/>
  <c r="S124" i="1"/>
  <c r="P124" i="1"/>
  <c r="N124" i="1"/>
  <c r="T123" i="1"/>
  <c r="S123" i="1"/>
  <c r="P123" i="1"/>
  <c r="N123" i="1"/>
  <c r="T122" i="1"/>
  <c r="S122" i="1"/>
  <c r="P122" i="1"/>
  <c r="N122" i="1"/>
  <c r="O122" i="1" s="1"/>
  <c r="T121" i="1"/>
  <c r="S121" i="1"/>
  <c r="P121" i="1"/>
  <c r="N121" i="1"/>
  <c r="T120" i="1"/>
  <c r="S120" i="1"/>
  <c r="P120" i="1"/>
  <c r="N120" i="1"/>
  <c r="R119" i="1"/>
  <c r="Q119" i="1"/>
  <c r="M119" i="1"/>
  <c r="L119" i="1"/>
  <c r="K119" i="1"/>
  <c r="J119" i="1"/>
  <c r="I119" i="1"/>
  <c r="H119" i="1"/>
  <c r="G119" i="1"/>
  <c r="E119" i="1"/>
  <c r="D119" i="1"/>
  <c r="T118" i="1"/>
  <c r="S118" i="1"/>
  <c r="P118" i="1"/>
  <c r="N118" i="1"/>
  <c r="T117" i="1"/>
  <c r="S117" i="1"/>
  <c r="P117" i="1"/>
  <c r="N117" i="1"/>
  <c r="T116" i="1"/>
  <c r="S116" i="1"/>
  <c r="P116" i="1"/>
  <c r="N116" i="1"/>
  <c r="T115" i="1"/>
  <c r="S115" i="1"/>
  <c r="P115" i="1"/>
  <c r="N115" i="1"/>
  <c r="T114" i="1"/>
  <c r="S114" i="1"/>
  <c r="P114" i="1"/>
  <c r="N114" i="1"/>
  <c r="R113" i="1"/>
  <c r="Q113" i="1"/>
  <c r="M113" i="1"/>
  <c r="K113" i="1"/>
  <c r="J113" i="1"/>
  <c r="I113" i="1"/>
  <c r="H113" i="1"/>
  <c r="G113" i="1"/>
  <c r="E113" i="1"/>
  <c r="D113" i="1"/>
  <c r="T112" i="1"/>
  <c r="S112" i="1"/>
  <c r="P112" i="1"/>
  <c r="N112" i="1"/>
  <c r="T111" i="1"/>
  <c r="S111" i="1"/>
  <c r="P111" i="1"/>
  <c r="N111" i="1"/>
  <c r="T110" i="1"/>
  <c r="S110" i="1"/>
  <c r="P110" i="1"/>
  <c r="N110" i="1"/>
  <c r="O110" i="1" s="1"/>
  <c r="T109" i="1"/>
  <c r="S109" i="1"/>
  <c r="P109" i="1"/>
  <c r="N109" i="1"/>
  <c r="T108" i="1"/>
  <c r="S108" i="1"/>
  <c r="P108" i="1"/>
  <c r="N108" i="1"/>
  <c r="O108" i="1" s="1"/>
  <c r="T107" i="1"/>
  <c r="S107" i="1"/>
  <c r="P107" i="1"/>
  <c r="N107" i="1"/>
  <c r="T106" i="1"/>
  <c r="S106" i="1"/>
  <c r="P106" i="1"/>
  <c r="N106" i="1"/>
  <c r="R105" i="1"/>
  <c r="Q105" i="1"/>
  <c r="M105" i="1"/>
  <c r="L105" i="1"/>
  <c r="K105" i="1"/>
  <c r="J105" i="1"/>
  <c r="I105" i="1"/>
  <c r="H105" i="1"/>
  <c r="G105" i="1"/>
  <c r="E105" i="1"/>
  <c r="D105" i="1"/>
  <c r="T104" i="1"/>
  <c r="S104" i="1"/>
  <c r="P104" i="1"/>
  <c r="N104" i="1"/>
  <c r="P103" i="1"/>
  <c r="N103" i="1"/>
  <c r="P102" i="1"/>
  <c r="N102" i="1"/>
  <c r="P101" i="1"/>
  <c r="N101" i="1"/>
  <c r="P100" i="1"/>
  <c r="N100" i="1"/>
  <c r="R99" i="1"/>
  <c r="Q99" i="1"/>
  <c r="M99" i="1"/>
  <c r="L99" i="1"/>
  <c r="K99" i="1"/>
  <c r="J99" i="1"/>
  <c r="I99" i="1"/>
  <c r="H99" i="1"/>
  <c r="G99" i="1"/>
  <c r="E99" i="1"/>
  <c r="D99" i="1"/>
  <c r="T98" i="1"/>
  <c r="S98" i="1"/>
  <c r="P98" i="1"/>
  <c r="N98" i="1"/>
  <c r="T97" i="1"/>
  <c r="S97" i="1"/>
  <c r="P97" i="1"/>
  <c r="N97" i="1"/>
  <c r="T96" i="1"/>
  <c r="S96" i="1"/>
  <c r="P96" i="1"/>
  <c r="N96" i="1"/>
  <c r="R95" i="1"/>
  <c r="M95" i="1"/>
  <c r="L95" i="1"/>
  <c r="K95" i="1"/>
  <c r="J95" i="1"/>
  <c r="I95" i="1"/>
  <c r="H95" i="1"/>
  <c r="G95" i="1"/>
  <c r="E95" i="1"/>
  <c r="D95" i="1"/>
  <c r="T94" i="1"/>
  <c r="S94" i="1"/>
  <c r="P94" i="1"/>
  <c r="N94" i="1"/>
  <c r="T93" i="1"/>
  <c r="S93" i="1"/>
  <c r="P93" i="1"/>
  <c r="N93" i="1"/>
  <c r="T92" i="1"/>
  <c r="S92" i="1"/>
  <c r="P92" i="1"/>
  <c r="N92" i="1"/>
  <c r="T91" i="1"/>
  <c r="S91" i="1"/>
  <c r="P91" i="1"/>
  <c r="N91" i="1"/>
  <c r="R90" i="1"/>
  <c r="Q90" i="1"/>
  <c r="M90" i="1"/>
  <c r="L90" i="1"/>
  <c r="K90" i="1"/>
  <c r="J90" i="1"/>
  <c r="I90" i="1"/>
  <c r="H90" i="1"/>
  <c r="G90" i="1"/>
  <c r="E90" i="1"/>
  <c r="D90" i="1"/>
  <c r="P89" i="1"/>
  <c r="N89" i="1"/>
  <c r="T88" i="1"/>
  <c r="S88" i="1"/>
  <c r="P88" i="1"/>
  <c r="T87" i="1"/>
  <c r="S87" i="1"/>
  <c r="P87" i="1"/>
  <c r="N87" i="1"/>
  <c r="T86" i="1"/>
  <c r="S86" i="1"/>
  <c r="P86" i="1"/>
  <c r="N86" i="1"/>
  <c r="O86" i="1" s="1"/>
  <c r="T85" i="1"/>
  <c r="S85" i="1"/>
  <c r="P85" i="1"/>
  <c r="N85" i="1"/>
  <c r="R84" i="1"/>
  <c r="M84" i="1"/>
  <c r="K84" i="1"/>
  <c r="J84" i="1"/>
  <c r="I84" i="1"/>
  <c r="H84" i="1"/>
  <c r="G84" i="1"/>
  <c r="E84" i="1"/>
  <c r="D84" i="1"/>
  <c r="T83" i="1"/>
  <c r="S83" i="1"/>
  <c r="P83" i="1"/>
  <c r="N83" i="1"/>
  <c r="T82" i="1"/>
  <c r="S82" i="1"/>
  <c r="P82" i="1"/>
  <c r="N82" i="1"/>
  <c r="R81" i="1"/>
  <c r="Q81" i="1"/>
  <c r="M81" i="1"/>
  <c r="L81" i="1"/>
  <c r="K81" i="1"/>
  <c r="J81" i="1"/>
  <c r="I81" i="1"/>
  <c r="H81" i="1"/>
  <c r="G81" i="1"/>
  <c r="E81" i="1"/>
  <c r="D81" i="1"/>
  <c r="T79" i="1"/>
  <c r="S79" i="1"/>
  <c r="P79" i="1"/>
  <c r="N79" i="1"/>
  <c r="T78" i="1"/>
  <c r="S78" i="1"/>
  <c r="P78" i="1"/>
  <c r="N78" i="1"/>
  <c r="T77" i="1"/>
  <c r="S77" i="1"/>
  <c r="P77" i="1"/>
  <c r="N77" i="1"/>
  <c r="T76" i="1"/>
  <c r="S76" i="1"/>
  <c r="P76" i="1"/>
  <c r="N76" i="1"/>
  <c r="T75" i="1"/>
  <c r="S75" i="1"/>
  <c r="P75" i="1"/>
  <c r="N75" i="1"/>
  <c r="R74" i="1"/>
  <c r="Q74" i="1"/>
  <c r="M74" i="1"/>
  <c r="L74" i="1"/>
  <c r="K74" i="1"/>
  <c r="J74" i="1"/>
  <c r="I74" i="1"/>
  <c r="H74" i="1"/>
  <c r="G74" i="1"/>
  <c r="E74" i="1"/>
  <c r="D74" i="1"/>
  <c r="T73" i="1"/>
  <c r="S73" i="1"/>
  <c r="P73" i="1"/>
  <c r="N73" i="1"/>
  <c r="O73" i="1" s="1"/>
  <c r="T72" i="1"/>
  <c r="S72" i="1"/>
  <c r="P72" i="1"/>
  <c r="N72" i="1"/>
  <c r="P71" i="1"/>
  <c r="N71" i="1"/>
  <c r="T70" i="1"/>
  <c r="S70" i="1"/>
  <c r="P70" i="1"/>
  <c r="N70" i="1"/>
  <c r="T69" i="1"/>
  <c r="S69" i="1"/>
  <c r="P69" i="1"/>
  <c r="N69" i="1"/>
  <c r="R68" i="1"/>
  <c r="Q68" i="1"/>
  <c r="M68" i="1"/>
  <c r="L68" i="1"/>
  <c r="K68" i="1"/>
  <c r="J68" i="1"/>
  <c r="I68" i="1"/>
  <c r="H68" i="1"/>
  <c r="G68" i="1"/>
  <c r="E68" i="1"/>
  <c r="D68" i="1"/>
  <c r="T67" i="1"/>
  <c r="S67" i="1"/>
  <c r="P67" i="1"/>
  <c r="N67" i="1"/>
  <c r="T66" i="1"/>
  <c r="S66" i="1"/>
  <c r="P66" i="1"/>
  <c r="N66" i="1"/>
  <c r="R65" i="1"/>
  <c r="Q65" i="1"/>
  <c r="M65" i="1"/>
  <c r="L65" i="1"/>
  <c r="K65" i="1"/>
  <c r="J65" i="1"/>
  <c r="I65" i="1"/>
  <c r="T65" i="1" s="1"/>
  <c r="H65" i="1"/>
  <c r="G65" i="1"/>
  <c r="E65" i="1"/>
  <c r="D65" i="1"/>
  <c r="T64" i="1"/>
  <c r="S64" i="1"/>
  <c r="P64" i="1"/>
  <c r="N64" i="1"/>
  <c r="T63" i="1"/>
  <c r="S63" i="1"/>
  <c r="P63" i="1"/>
  <c r="N63" i="1"/>
  <c r="O63" i="1" s="1"/>
  <c r="T62" i="1"/>
  <c r="S62" i="1"/>
  <c r="P62" i="1"/>
  <c r="N62" i="1"/>
  <c r="T61" i="1"/>
  <c r="S61" i="1"/>
  <c r="P61" i="1"/>
  <c r="N61" i="1"/>
  <c r="T60" i="1"/>
  <c r="S60" i="1"/>
  <c r="P60" i="1"/>
  <c r="N60" i="1"/>
  <c r="R59" i="1"/>
  <c r="Q59" i="1"/>
  <c r="M59" i="1"/>
  <c r="L59" i="1"/>
  <c r="K59" i="1"/>
  <c r="J59" i="1"/>
  <c r="I59" i="1"/>
  <c r="H59" i="1"/>
  <c r="G59" i="1"/>
  <c r="E59" i="1"/>
  <c r="D59" i="1"/>
  <c r="T58" i="1"/>
  <c r="S58" i="1"/>
  <c r="P58" i="1"/>
  <c r="N58" i="1"/>
  <c r="T57" i="1"/>
  <c r="S57" i="1"/>
  <c r="P57" i="1"/>
  <c r="N57" i="1"/>
  <c r="T56" i="1"/>
  <c r="S56" i="1"/>
  <c r="P56" i="1"/>
  <c r="N56" i="1"/>
  <c r="T55" i="1"/>
  <c r="S55" i="1"/>
  <c r="P55" i="1"/>
  <c r="N55" i="1"/>
  <c r="R54" i="1"/>
  <c r="Q54" i="1"/>
  <c r="M54" i="1"/>
  <c r="L54" i="1"/>
  <c r="K54" i="1"/>
  <c r="J54" i="1"/>
  <c r="I54" i="1"/>
  <c r="G54" i="1"/>
  <c r="E54" i="1"/>
  <c r="D54" i="1"/>
  <c r="T53" i="1"/>
  <c r="S53" i="1"/>
  <c r="P53" i="1"/>
  <c r="N53" i="1"/>
  <c r="T52" i="1"/>
  <c r="S52" i="1"/>
  <c r="P52" i="1"/>
  <c r="N52" i="1"/>
  <c r="T51" i="1"/>
  <c r="S51" i="1"/>
  <c r="P51" i="1"/>
  <c r="N51" i="1"/>
  <c r="R50" i="1"/>
  <c r="Q50" i="1"/>
  <c r="M50" i="1"/>
  <c r="L50" i="1"/>
  <c r="K50" i="1"/>
  <c r="J50" i="1"/>
  <c r="I50" i="1"/>
  <c r="H50" i="1"/>
  <c r="G50" i="1"/>
  <c r="E50" i="1"/>
  <c r="D50" i="1"/>
  <c r="T49" i="1"/>
  <c r="S49" i="1"/>
  <c r="P49" i="1"/>
  <c r="N49" i="1"/>
  <c r="T48" i="1"/>
  <c r="S48" i="1"/>
  <c r="P48" i="1"/>
  <c r="N48" i="1"/>
  <c r="R47" i="1"/>
  <c r="Q47" i="1"/>
  <c r="M47" i="1"/>
  <c r="L47" i="1"/>
  <c r="K47" i="1"/>
  <c r="J47" i="1"/>
  <c r="I47" i="1"/>
  <c r="H47" i="1"/>
  <c r="G47" i="1"/>
  <c r="E47" i="1"/>
  <c r="D47" i="1"/>
  <c r="P46" i="1"/>
  <c r="N46" i="1"/>
  <c r="P45" i="1"/>
  <c r="N45" i="1"/>
  <c r="O45" i="1" s="1"/>
  <c r="T44" i="1"/>
  <c r="S44" i="1"/>
  <c r="P44" i="1"/>
  <c r="N44" i="1"/>
  <c r="T43" i="1"/>
  <c r="S43" i="1"/>
  <c r="P43" i="1"/>
  <c r="N43" i="1"/>
  <c r="O43" i="1" s="1"/>
  <c r="T42" i="1"/>
  <c r="S42" i="1"/>
  <c r="P42" i="1"/>
  <c r="N42" i="1"/>
  <c r="T41" i="1"/>
  <c r="S41" i="1"/>
  <c r="P41" i="1"/>
  <c r="N41" i="1"/>
  <c r="O41" i="1" s="1"/>
  <c r="T40" i="1"/>
  <c r="S40" i="1"/>
  <c r="P40" i="1"/>
  <c r="N40" i="1"/>
  <c r="T39" i="1"/>
  <c r="S39" i="1"/>
  <c r="N39" i="1"/>
  <c r="O39" i="1" s="1"/>
  <c r="R38" i="1"/>
  <c r="Q38" i="1"/>
  <c r="M38" i="1"/>
  <c r="L38" i="1"/>
  <c r="K38" i="1"/>
  <c r="J38" i="1"/>
  <c r="I38" i="1"/>
  <c r="H38" i="1"/>
  <c r="G38" i="1"/>
  <c r="E38" i="1"/>
  <c r="D38" i="1"/>
  <c r="T37" i="1"/>
  <c r="S37" i="1"/>
  <c r="P37" i="1"/>
  <c r="N37" i="1"/>
  <c r="P36" i="1"/>
  <c r="N36" i="1"/>
  <c r="P35" i="1"/>
  <c r="N35" i="1"/>
  <c r="O35" i="1" s="1"/>
  <c r="T34" i="1"/>
  <c r="S34" i="1"/>
  <c r="P34" i="1"/>
  <c r="N34" i="1"/>
  <c r="T33" i="1"/>
  <c r="S33" i="1"/>
  <c r="P33" i="1"/>
  <c r="N33" i="1"/>
  <c r="O33" i="1" s="1"/>
  <c r="R32" i="1"/>
  <c r="Q32" i="1"/>
  <c r="M32" i="1"/>
  <c r="L32" i="1"/>
  <c r="K32" i="1"/>
  <c r="J32" i="1"/>
  <c r="I32" i="1"/>
  <c r="G32" i="1"/>
  <c r="E32" i="1"/>
  <c r="D32" i="1"/>
  <c r="T30" i="1"/>
  <c r="S30" i="1"/>
  <c r="P30" i="1"/>
  <c r="N30" i="1"/>
  <c r="T29" i="1"/>
  <c r="S29" i="1"/>
  <c r="P29" i="1"/>
  <c r="N29" i="1"/>
  <c r="T28" i="1"/>
  <c r="S28" i="1"/>
  <c r="P28" i="1"/>
  <c r="N28" i="1"/>
  <c r="T27" i="1"/>
  <c r="S27" i="1"/>
  <c r="P27" i="1"/>
  <c r="N27" i="1"/>
  <c r="R26" i="1"/>
  <c r="Q26" i="1"/>
  <c r="M26" i="1"/>
  <c r="L26" i="1"/>
  <c r="K26" i="1"/>
  <c r="I26" i="1"/>
  <c r="H26" i="1"/>
  <c r="G26" i="1"/>
  <c r="E26" i="1"/>
  <c r="D26" i="1"/>
  <c r="T25" i="1"/>
  <c r="S25" i="1"/>
  <c r="P25" i="1"/>
  <c r="P24" i="1" s="1"/>
  <c r="N25" i="1"/>
  <c r="N24" i="1" s="1"/>
  <c r="R24" i="1"/>
  <c r="Q24" i="1"/>
  <c r="M24" i="1"/>
  <c r="L24" i="1"/>
  <c r="K24" i="1"/>
  <c r="J24" i="1"/>
  <c r="I24" i="1"/>
  <c r="H24" i="1"/>
  <c r="G24" i="1"/>
  <c r="E24" i="1"/>
  <c r="D24" i="1"/>
  <c r="T23" i="1"/>
  <c r="S23" i="1"/>
  <c r="P23" i="1"/>
  <c r="N23" i="1"/>
  <c r="O23" i="1" s="1"/>
  <c r="T22" i="1"/>
  <c r="S22" i="1"/>
  <c r="P22" i="1"/>
  <c r="N22" i="1"/>
  <c r="T21" i="1"/>
  <c r="S21" i="1"/>
  <c r="P21" i="1"/>
  <c r="N21" i="1"/>
  <c r="O21" i="1" s="1"/>
  <c r="T20" i="1"/>
  <c r="S20" i="1"/>
  <c r="P20" i="1"/>
  <c r="N20" i="1"/>
  <c r="R19" i="1"/>
  <c r="Q19" i="1"/>
  <c r="L19" i="1"/>
  <c r="K19" i="1"/>
  <c r="J19" i="1"/>
  <c r="I19" i="1"/>
  <c r="G19" i="1"/>
  <c r="E19" i="1"/>
  <c r="D19" i="1"/>
  <c r="T18" i="1"/>
  <c r="S18" i="1"/>
  <c r="P18" i="1"/>
  <c r="N18" i="1"/>
  <c r="T17" i="1"/>
  <c r="S17" i="1"/>
  <c r="P17" i="1"/>
  <c r="N17" i="1"/>
  <c r="O17" i="1" s="1"/>
  <c r="T16" i="1"/>
  <c r="S16" i="1"/>
  <c r="P16" i="1"/>
  <c r="N16" i="1"/>
  <c r="T15" i="1"/>
  <c r="S15" i="1"/>
  <c r="P15" i="1"/>
  <c r="P14" i="1" s="1"/>
  <c r="N15" i="1"/>
  <c r="R14" i="1"/>
  <c r="Q14" i="1"/>
  <c r="M14" i="1"/>
  <c r="K14" i="1"/>
  <c r="J14" i="1"/>
  <c r="I14" i="1"/>
  <c r="H14" i="1"/>
  <c r="G14" i="1"/>
  <c r="E14" i="1"/>
  <c r="D14" i="1"/>
  <c r="T13" i="1"/>
  <c r="S13" i="1"/>
  <c r="P13" i="1"/>
  <c r="N13" i="1"/>
  <c r="T12" i="1"/>
  <c r="S12" i="1"/>
  <c r="P12" i="1"/>
  <c r="N12" i="1"/>
  <c r="R11" i="1"/>
  <c r="Q11" i="1"/>
  <c r="M11" i="1"/>
  <c r="L11" i="1"/>
  <c r="K11" i="1"/>
  <c r="I11" i="1"/>
  <c r="H11" i="1"/>
  <c r="G11" i="1"/>
  <c r="E11" i="1"/>
  <c r="D11" i="1"/>
  <c r="S157" i="1" l="1"/>
  <c r="T157" i="1"/>
  <c r="M155" i="1"/>
  <c r="M154" i="1" s="1"/>
  <c r="H165" i="1"/>
  <c r="L155" i="1"/>
  <c r="L134" i="1"/>
  <c r="O146" i="1"/>
  <c r="H155" i="1"/>
  <c r="H154" i="1" s="1"/>
  <c r="Q165" i="1"/>
  <c r="T151" i="1"/>
  <c r="L185" i="1"/>
  <c r="O104" i="1"/>
  <c r="O158" i="1"/>
  <c r="J155" i="1"/>
  <c r="S163" i="1"/>
  <c r="T163" i="1"/>
  <c r="K165" i="1"/>
  <c r="F154" i="1"/>
  <c r="F8" i="1" s="1"/>
  <c r="S26" i="1"/>
  <c r="O82" i="1"/>
  <c r="M80" i="1"/>
  <c r="O96" i="1"/>
  <c r="O98" i="1"/>
  <c r="I155" i="1"/>
  <c r="P157" i="1"/>
  <c r="P156" i="1"/>
  <c r="O156" i="1" s="1"/>
  <c r="T190" i="1"/>
  <c r="S190" i="1"/>
  <c r="T168" i="1"/>
  <c r="I10" i="1"/>
  <c r="O37" i="1"/>
  <c r="T113" i="1"/>
  <c r="Q155" i="1"/>
  <c r="Q154" i="1" s="1"/>
  <c r="G185" i="1"/>
  <c r="R155" i="1"/>
  <c r="R134" i="1"/>
  <c r="R10" i="1"/>
  <c r="H10" i="1"/>
  <c r="H134" i="1"/>
  <c r="T105" i="1"/>
  <c r="O79" i="1"/>
  <c r="T194" i="1"/>
  <c r="S194" i="1"/>
  <c r="N179" i="1"/>
  <c r="O138" i="1"/>
  <c r="S90" i="1"/>
  <c r="S81" i="1"/>
  <c r="S74" i="1"/>
  <c r="S59" i="1"/>
  <c r="T54" i="1"/>
  <c r="S32" i="1"/>
  <c r="S19" i="1"/>
  <c r="L165" i="1"/>
  <c r="N32" i="1"/>
  <c r="T14" i="1"/>
  <c r="T24" i="1"/>
  <c r="T74" i="1"/>
  <c r="T81" i="1"/>
  <c r="T135" i="1"/>
  <c r="T19" i="1"/>
  <c r="T26" i="1"/>
  <c r="Q31" i="1"/>
  <c r="S99" i="1"/>
  <c r="O111" i="1"/>
  <c r="O123" i="1"/>
  <c r="T161" i="1"/>
  <c r="O194" i="1"/>
  <c r="O55" i="1"/>
  <c r="O61" i="1"/>
  <c r="T68" i="1"/>
  <c r="O77" i="1"/>
  <c r="O94" i="1"/>
  <c r="Q134" i="1"/>
  <c r="O149" i="1"/>
  <c r="O148" i="1" s="1"/>
  <c r="D185" i="1"/>
  <c r="D154" i="1" s="1"/>
  <c r="R165" i="1"/>
  <c r="R154" i="1" s="1"/>
  <c r="O36" i="1"/>
  <c r="S50" i="1"/>
  <c r="O58" i="1"/>
  <c r="O136" i="1"/>
  <c r="G80" i="1"/>
  <c r="O16" i="1"/>
  <c r="S54" i="1"/>
  <c r="O62" i="1"/>
  <c r="O69" i="1"/>
  <c r="O72" i="1"/>
  <c r="H80" i="1"/>
  <c r="T90" i="1"/>
  <c r="O192" i="1"/>
  <c r="O89" i="1"/>
  <c r="S148" i="1"/>
  <c r="N168" i="1"/>
  <c r="K31" i="1"/>
  <c r="K10" i="1"/>
  <c r="T47" i="1"/>
  <c r="S68" i="1"/>
  <c r="O101" i="1"/>
  <c r="S179" i="1"/>
  <c r="O181" i="1"/>
  <c r="O30" i="1"/>
  <c r="T32" i="1"/>
  <c r="O66" i="1"/>
  <c r="O103" i="1"/>
  <c r="O112" i="1"/>
  <c r="O118" i="1"/>
  <c r="O140" i="1"/>
  <c r="O144" i="1"/>
  <c r="O172" i="1"/>
  <c r="O180" i="1"/>
  <c r="O179" i="1" s="1"/>
  <c r="E165" i="1"/>
  <c r="E154" i="1" s="1"/>
  <c r="O44" i="1"/>
  <c r="O177" i="1"/>
  <c r="E10" i="1"/>
  <c r="O100" i="1"/>
  <c r="S128" i="1"/>
  <c r="D31" i="1"/>
  <c r="T128" i="1"/>
  <c r="T139" i="1"/>
  <c r="T166" i="1"/>
  <c r="D10" i="1"/>
  <c r="O12" i="1"/>
  <c r="T50" i="1"/>
  <c r="K80" i="1"/>
  <c r="O114" i="1"/>
  <c r="G165" i="1"/>
  <c r="O197" i="1"/>
  <c r="O106" i="1"/>
  <c r="N128" i="1"/>
  <c r="N127" i="1" s="1"/>
  <c r="T148" i="1"/>
  <c r="O173" i="1"/>
  <c r="H31" i="1"/>
  <c r="N135" i="1"/>
  <c r="U151" i="1"/>
  <c r="T179" i="1"/>
  <c r="N185" i="1"/>
  <c r="O22" i="1"/>
  <c r="D80" i="1"/>
  <c r="O117" i="1"/>
  <c r="S159" i="1"/>
  <c r="S168" i="1"/>
  <c r="K185" i="1"/>
  <c r="K154" i="1" s="1"/>
  <c r="M31" i="1"/>
  <c r="G155" i="1"/>
  <c r="O126" i="1"/>
  <c r="O183" i="1"/>
  <c r="O182" i="1" s="1"/>
  <c r="T186" i="1"/>
  <c r="O198" i="1"/>
  <c r="O196" i="1"/>
  <c r="O195" i="1"/>
  <c r="O169" i="1"/>
  <c r="O168" i="1" s="1"/>
  <c r="J134" i="1"/>
  <c r="I31" i="1"/>
  <c r="E80" i="1"/>
  <c r="K134" i="1"/>
  <c r="Q10" i="1"/>
  <c r="O15" i="1"/>
  <c r="O14" i="1" s="1"/>
  <c r="O48" i="1"/>
  <c r="S95" i="1"/>
  <c r="P99" i="1"/>
  <c r="N113" i="1"/>
  <c r="S119" i="1"/>
  <c r="O121" i="1"/>
  <c r="S24" i="1"/>
  <c r="P32" i="1"/>
  <c r="N68" i="1"/>
  <c r="T95" i="1"/>
  <c r="T119" i="1"/>
  <c r="M134" i="1"/>
  <c r="O175" i="1"/>
  <c r="L31" i="1"/>
  <c r="O160" i="1"/>
  <c r="O159" i="1" s="1"/>
  <c r="O18" i="1"/>
  <c r="S47" i="1"/>
  <c r="T59" i="1"/>
  <c r="N65" i="1"/>
  <c r="I80" i="1"/>
  <c r="P84" i="1"/>
  <c r="O152" i="1"/>
  <c r="O151" i="1" s="1"/>
  <c r="G10" i="1"/>
  <c r="R31" i="1"/>
  <c r="N47" i="1"/>
  <c r="P65" i="1"/>
  <c r="O102" i="1"/>
  <c r="O116" i="1"/>
  <c r="O124" i="1"/>
  <c r="D134" i="1"/>
  <c r="S135" i="1"/>
  <c r="O167" i="1"/>
  <c r="O166" i="1" s="1"/>
  <c r="O178" i="1"/>
  <c r="K9" i="1"/>
  <c r="O78" i="1"/>
  <c r="P47" i="1"/>
  <c r="T99" i="1"/>
  <c r="O129" i="1"/>
  <c r="O128" i="1" s="1"/>
  <c r="O127" i="1" s="1"/>
  <c r="E31" i="1"/>
  <c r="O46" i="1"/>
  <c r="O64" i="1"/>
  <c r="L80" i="1"/>
  <c r="G134" i="1"/>
  <c r="T145" i="1"/>
  <c r="P145" i="1"/>
  <c r="I165" i="1"/>
  <c r="I154" i="1" s="1"/>
  <c r="P168" i="1"/>
  <c r="T171" i="1"/>
  <c r="P179" i="1"/>
  <c r="T182" i="1"/>
  <c r="O184" i="1"/>
  <c r="S186" i="1"/>
  <c r="O193" i="1"/>
  <c r="N145" i="1"/>
  <c r="S166" i="1"/>
  <c r="N182" i="1"/>
  <c r="S11" i="1"/>
  <c r="P11" i="1"/>
  <c r="O29" i="1"/>
  <c r="G31" i="1"/>
  <c r="O53" i="1"/>
  <c r="O60" i="1"/>
  <c r="Q80" i="1"/>
  <c r="U76" i="1" s="1"/>
  <c r="N105" i="1"/>
  <c r="O109" i="1"/>
  <c r="O125" i="1"/>
  <c r="I134" i="1"/>
  <c r="N157" i="1"/>
  <c r="O162" i="1"/>
  <c r="O161" i="1" s="1"/>
  <c r="N171" i="1"/>
  <c r="L10" i="1"/>
  <c r="O42" i="1"/>
  <c r="O51" i="1"/>
  <c r="O75" i="1"/>
  <c r="R80" i="1"/>
  <c r="O85" i="1"/>
  <c r="O91" i="1"/>
  <c r="O107" i="1"/>
  <c r="S113" i="1"/>
  <c r="O141" i="1"/>
  <c r="N163" i="1"/>
  <c r="J165" i="1"/>
  <c r="O187" i="1"/>
  <c r="N139" i="1"/>
  <c r="P139" i="1"/>
  <c r="P134" i="1" s="1"/>
  <c r="S139" i="1"/>
  <c r="O142" i="1"/>
  <c r="O120" i="1"/>
  <c r="N119" i="1"/>
  <c r="P119" i="1"/>
  <c r="P113" i="1"/>
  <c r="P105" i="1"/>
  <c r="P95" i="1"/>
  <c r="N95" i="1"/>
  <c r="N90" i="1"/>
  <c r="P90" i="1"/>
  <c r="O88" i="1"/>
  <c r="N84" i="1"/>
  <c r="N81" i="1"/>
  <c r="P81" i="1"/>
  <c r="P74" i="1"/>
  <c r="N74" i="1"/>
  <c r="P68" i="1"/>
  <c r="S65" i="1"/>
  <c r="N59" i="1"/>
  <c r="P59" i="1"/>
  <c r="O57" i="1"/>
  <c r="N54" i="1"/>
  <c r="P54" i="1"/>
  <c r="N50" i="1"/>
  <c r="P50" i="1"/>
  <c r="N38" i="1"/>
  <c r="O40" i="1"/>
  <c r="P38" i="1"/>
  <c r="O27" i="1"/>
  <c r="N26" i="1"/>
  <c r="P26" i="1"/>
  <c r="N19" i="1"/>
  <c r="P19" i="1"/>
  <c r="N14" i="1"/>
  <c r="N11" i="1"/>
  <c r="T11" i="1"/>
  <c r="O13" i="1"/>
  <c r="O20" i="1"/>
  <c r="O19" i="1" s="1"/>
  <c r="O34" i="1"/>
  <c r="O76" i="1"/>
  <c r="O83" i="1"/>
  <c r="O81" i="1" s="1"/>
  <c r="N99" i="1"/>
  <c r="O115" i="1"/>
  <c r="S127" i="1"/>
  <c r="S161" i="1"/>
  <c r="P171" i="1"/>
  <c r="M10" i="1"/>
  <c r="O25" i="1"/>
  <c r="O24" i="1" s="1"/>
  <c r="O71" i="1"/>
  <c r="O93" i="1"/>
  <c r="O147" i="1"/>
  <c r="O145" i="1" s="1"/>
  <c r="P190" i="1"/>
  <c r="P185" i="1" s="1"/>
  <c r="S14" i="1"/>
  <c r="S38" i="1"/>
  <c r="O52" i="1"/>
  <c r="O70" i="1"/>
  <c r="S84" i="1"/>
  <c r="O87" i="1"/>
  <c r="O92" i="1"/>
  <c r="S105" i="1"/>
  <c r="O137" i="1"/>
  <c r="S171" i="1"/>
  <c r="O174" i="1"/>
  <c r="O171" i="1" s="1"/>
  <c r="S182" i="1"/>
  <c r="O189" i="1"/>
  <c r="J10" i="1"/>
  <c r="J31" i="1"/>
  <c r="T38" i="1"/>
  <c r="J80" i="1"/>
  <c r="T84" i="1"/>
  <c r="O97" i="1"/>
  <c r="G127" i="1"/>
  <c r="O28" i="1"/>
  <c r="O49" i="1"/>
  <c r="O47" i="1" s="1"/>
  <c r="O56" i="1"/>
  <c r="O67" i="1"/>
  <c r="N151" i="1"/>
  <c r="O191" i="1"/>
  <c r="O190" i="1" s="1"/>
  <c r="K8" i="1" l="1"/>
  <c r="O139" i="1"/>
  <c r="O157" i="1"/>
  <c r="O155" i="1" s="1"/>
  <c r="N155" i="1"/>
  <c r="O186" i="1"/>
  <c r="O135" i="1"/>
  <c r="P155" i="1"/>
  <c r="O95" i="1"/>
  <c r="O65" i="1"/>
  <c r="R9" i="1"/>
  <c r="R8" i="1" s="1"/>
  <c r="U7" i="1" s="1"/>
  <c r="H9" i="1"/>
  <c r="H8" i="1" s="1"/>
  <c r="P10" i="1"/>
  <c r="M9" i="1"/>
  <c r="T185" i="1"/>
  <c r="O99" i="1"/>
  <c r="O32" i="1"/>
  <c r="T31" i="1"/>
  <c r="S31" i="1"/>
  <c r="Q9" i="1"/>
  <c r="Q8" i="1" s="1"/>
  <c r="S185" i="1"/>
  <c r="L154" i="1"/>
  <c r="O113" i="1"/>
  <c r="S134" i="1"/>
  <c r="G9" i="1"/>
  <c r="O11" i="1"/>
  <c r="N165" i="1"/>
  <c r="N154" i="1" s="1"/>
  <c r="O59" i="1"/>
  <c r="S80" i="1"/>
  <c r="O134" i="1"/>
  <c r="L9" i="1"/>
  <c r="G154" i="1"/>
  <c r="N134" i="1"/>
  <c r="N10" i="1"/>
  <c r="O50" i="1"/>
  <c r="D9" i="1"/>
  <c r="D8" i="1" s="1"/>
  <c r="O165" i="1"/>
  <c r="O119" i="1"/>
  <c r="O105" i="1"/>
  <c r="T80" i="1"/>
  <c r="O54" i="1"/>
  <c r="E9" i="1"/>
  <c r="E8" i="1" s="1"/>
  <c r="O185" i="1"/>
  <c r="T134" i="1"/>
  <c r="O74" i="1"/>
  <c r="P31" i="1"/>
  <c r="O26" i="1"/>
  <c r="O84" i="1"/>
  <c r="P165" i="1"/>
  <c r="P154" i="1" s="1"/>
  <c r="O38" i="1"/>
  <c r="I9" i="1"/>
  <c r="I8" i="1" s="1"/>
  <c r="J154" i="1"/>
  <c r="P80" i="1"/>
  <c r="N80" i="1"/>
  <c r="N31" i="1"/>
  <c r="J9" i="1"/>
  <c r="O90" i="1"/>
  <c r="O68" i="1"/>
  <c r="T10" i="1"/>
  <c r="S10" i="1"/>
  <c r="T155" i="1"/>
  <c r="S155" i="1"/>
  <c r="T165" i="1"/>
  <c r="S165" i="1"/>
  <c r="O10" i="1" l="1"/>
  <c r="L8" i="1"/>
  <c r="O154" i="1"/>
  <c r="G8" i="1"/>
  <c r="O31" i="1"/>
  <c r="P9" i="1"/>
  <c r="P8" i="1" s="1"/>
  <c r="O80" i="1"/>
  <c r="J8" i="1"/>
  <c r="N9" i="1"/>
  <c r="N8" i="1" s="1"/>
  <c r="T154" i="1"/>
  <c r="S154" i="1"/>
  <c r="S9" i="1"/>
  <c r="T9" i="1"/>
  <c r="M8" i="1"/>
  <c r="O9" i="1" l="1"/>
  <c r="O8" i="1" s="1"/>
  <c r="T8" i="1"/>
  <c r="S8" i="1"/>
</calcChain>
</file>

<file path=xl/sharedStrings.xml><?xml version="1.0" encoding="utf-8"?>
<sst xmlns="http://schemas.openxmlformats.org/spreadsheetml/2006/main" count="241" uniqueCount="201">
  <si>
    <t>Cuadro  No.1  EJECUCIÓN PRESUPUESTARIA DE GASTOS, POR TIPO DE PRESUPUESTO, GRUPO, SUBGRUPO Y OBJETO</t>
  </si>
  <si>
    <t xml:space="preserve">En Balboas </t>
  </si>
  <si>
    <r>
      <t xml:space="preserve">INSTITUCIÓN: </t>
    </r>
    <r>
      <rPr>
        <b/>
        <sz val="8"/>
        <rFont val="Univers"/>
        <family val="2"/>
        <charset val="1"/>
      </rPr>
      <t>CONTRALORÍA GENERAL DE LA REPÚBLICA</t>
    </r>
  </si>
  <si>
    <r>
      <t xml:space="preserve">TIPO DE PRESUPUESTO: </t>
    </r>
    <r>
      <rPr>
        <b/>
        <sz val="8"/>
        <color rgb="FF000000"/>
        <rFont val="Univers"/>
        <family val="2"/>
        <charset val="1"/>
      </rPr>
      <t>FUNCIONAMIENTO E INVERSIÓN</t>
    </r>
  </si>
  <si>
    <t>CUENTA</t>
  </si>
  <si>
    <t>DESCRIPCIÓN</t>
  </si>
  <si>
    <t>PRESUPUESTO      LEY</t>
  </si>
  <si>
    <t>CONTENCIÓN DEL GASTO</t>
  </si>
  <si>
    <t>AJUSTES (CRÉDITOS Y TRASLADOS)</t>
  </si>
  <si>
    <t>TRASLADOS</t>
  </si>
  <si>
    <t>CRÉDITOS ADICIONALES</t>
  </si>
  <si>
    <t xml:space="preserve">PRESUPUESTO MODIFICADO    </t>
  </si>
  <si>
    <t xml:space="preserve">ASIGNADO MODIFICADO       </t>
  </si>
  <si>
    <t>CONTRATOS POR EJECUTAR</t>
  </si>
  <si>
    <t>EJECUCIÓN PRESUPUESTARIA MENSUAL</t>
  </si>
  <si>
    <t>EJECUCIÓN PRESUPUESTARIA</t>
  </si>
  <si>
    <t>SALDO A LA FECHA</t>
  </si>
  <si>
    <t>SALDO ANUAL</t>
  </si>
  <si>
    <t>SALDO POR ASIGNAR</t>
  </si>
  <si>
    <t>PAGADO ACUMULADO</t>
  </si>
  <si>
    <t>POR PAGAR A LA FECHA</t>
  </si>
  <si>
    <t xml:space="preserve"> %  EJECUCIÓN A LA FECHA </t>
  </si>
  <si>
    <t xml:space="preserve"> %  EJECUCIÓN ANUAL</t>
  </si>
  <si>
    <t>TOTAL</t>
  </si>
  <si>
    <t>FUNCIONAMIENTO</t>
  </si>
  <si>
    <t>0</t>
  </si>
  <si>
    <t>SERVICIOS PERSONALES</t>
  </si>
  <si>
    <t>000</t>
  </si>
  <si>
    <t>Sueldos</t>
  </si>
  <si>
    <t>001</t>
  </si>
  <si>
    <t>Personal Fijo</t>
  </si>
  <si>
    <t>003</t>
  </si>
  <si>
    <t>Personal Contingente</t>
  </si>
  <si>
    <t>010</t>
  </si>
  <si>
    <t>Sobresueldos</t>
  </si>
  <si>
    <t>013</t>
  </si>
  <si>
    <t>Por Jefatura</t>
  </si>
  <si>
    <t>030</t>
  </si>
  <si>
    <t>Gastos de Representación Fijos</t>
  </si>
  <si>
    <t>040</t>
  </si>
  <si>
    <t>Sobretiempo</t>
  </si>
  <si>
    <t>050</t>
  </si>
  <si>
    <t>XIII Mes</t>
  </si>
  <si>
    <t>070</t>
  </si>
  <si>
    <t>Contribuciones a la Seguridad Social</t>
  </si>
  <si>
    <t>071</t>
  </si>
  <si>
    <t>Cuota Patronal de Seguro Social</t>
  </si>
  <si>
    <t>072</t>
  </si>
  <si>
    <t>Cuota Patronal de Seguro Educativo</t>
  </si>
  <si>
    <t>073</t>
  </si>
  <si>
    <t>Cuota Patronal de Riesgo Profesional</t>
  </si>
  <si>
    <t>074</t>
  </si>
  <si>
    <t>Cuota Patronal Fondo Complementario</t>
  </si>
  <si>
    <t>080</t>
  </si>
  <si>
    <t>Otros Servicios Personales</t>
  </si>
  <si>
    <t>083</t>
  </si>
  <si>
    <t>Personal Especial</t>
  </si>
  <si>
    <t>090</t>
  </si>
  <si>
    <t>Créditos Reconocidos por Servicios Personales</t>
  </si>
  <si>
    <t>091</t>
  </si>
  <si>
    <t>094</t>
  </si>
  <si>
    <t>096</t>
  </si>
  <si>
    <t>099</t>
  </si>
  <si>
    <t xml:space="preserve">SERVICIOS NO PERSONALES    </t>
  </si>
  <si>
    <t>Alquileres</t>
  </si>
  <si>
    <t>De Edificios y Locales</t>
  </si>
  <si>
    <t>De Equipo Electrónico</t>
  </si>
  <si>
    <t xml:space="preserve">De Equipo de Oficina </t>
  </si>
  <si>
    <t>De Equipo de Transporte</t>
  </si>
  <si>
    <t>Otros Alquileres</t>
  </si>
  <si>
    <t>Servicios Básicos</t>
  </si>
  <si>
    <t>Agua</t>
  </si>
  <si>
    <t>Aseo</t>
  </si>
  <si>
    <t>Correo</t>
  </si>
  <si>
    <t>Energía Eléctrica</t>
  </si>
  <si>
    <t>Telecomunicaciones</t>
  </si>
  <si>
    <t>Servicios de Transmisión de Datos</t>
  </si>
  <si>
    <t>Servicio de Telefonía Celular</t>
  </si>
  <si>
    <t>Impresión, Encuadernación y Otros</t>
  </si>
  <si>
    <t>Información y Publicidad</t>
  </si>
  <si>
    <t>Anuncios y Avisos</t>
  </si>
  <si>
    <t>Promoción y Publicidad</t>
  </si>
  <si>
    <t>Viáticos</t>
  </si>
  <si>
    <t>Dentro del País</t>
  </si>
  <si>
    <t>En el Exterior</t>
  </si>
  <si>
    <t>A Otras Personas</t>
  </si>
  <si>
    <t>Transporte de Personas y Bienes</t>
  </si>
  <si>
    <t>De o para el Exterior</t>
  </si>
  <si>
    <t>De Otras Personas</t>
  </si>
  <si>
    <t>Transporte de Bienes</t>
  </si>
  <si>
    <t>Servicios Comerciales y Financieros</t>
  </si>
  <si>
    <t>Comisiones y Gastos Bancarios</t>
  </si>
  <si>
    <t>Gastos Judiciales</t>
  </si>
  <si>
    <t>Gastos de Seguros</t>
  </si>
  <si>
    <t>Servicios Comerciales</t>
  </si>
  <si>
    <t>Otros Servicios Comerciales y Financieros</t>
  </si>
  <si>
    <t>Consultorías y Servicios Especiales</t>
  </si>
  <si>
    <t>Consultorías</t>
  </si>
  <si>
    <t>Servicios Especiales</t>
  </si>
  <si>
    <t>Mantenimiento y Reparación</t>
  </si>
  <si>
    <t>De Edificios</t>
  </si>
  <si>
    <t>De Maquinarias y Otros Equipos</t>
  </si>
  <si>
    <t>De Mobiliario y Equipo Oficina</t>
  </si>
  <si>
    <t>De Equipo de Computación</t>
  </si>
  <si>
    <t>Otros Mantenimiento y Reparaciones</t>
  </si>
  <si>
    <t>Créditos Rec. por  Servicios No Personales</t>
  </si>
  <si>
    <t>MATERIALES Y SUMINISTROS</t>
  </si>
  <si>
    <t>Alimentos y Bebidas</t>
  </si>
  <si>
    <t>Alimento para Consumo Humano</t>
  </si>
  <si>
    <t>Bebidas</t>
  </si>
  <si>
    <t>Textiles y Vestuario</t>
  </si>
  <si>
    <t>Acabado Textil</t>
  </si>
  <si>
    <t>Calzado</t>
  </si>
  <si>
    <t>Hilados y Telas</t>
  </si>
  <si>
    <t>Prendas de Vestir</t>
  </si>
  <si>
    <t>Otros Textiles y Vestuarios</t>
  </si>
  <si>
    <t>Combustibles y Lubricantes</t>
  </si>
  <si>
    <t>Diésel</t>
  </si>
  <si>
    <t>Gas</t>
  </si>
  <si>
    <t>Gasolina</t>
  </si>
  <si>
    <t>Lubricantes</t>
  </si>
  <si>
    <t>Productos de Papel y Cartón</t>
  </si>
  <si>
    <t>Impresos</t>
  </si>
  <si>
    <t>Papelería</t>
  </si>
  <si>
    <t>Otros Productos de Papel y Cartón</t>
  </si>
  <si>
    <t>Productos Químicos y Conexos</t>
  </si>
  <si>
    <t>Abonos y Fertilizantes</t>
  </si>
  <si>
    <t>Insecticidas, Fumigantes y Otros</t>
  </si>
  <si>
    <t>Pinturas, Colorantes y Tintes</t>
  </si>
  <si>
    <t>Productos Medicinales y Farmacéuticos</t>
  </si>
  <si>
    <t>Otros Productos Químicos</t>
  </si>
  <si>
    <t>Materiales para Construcción y Mantenimiento</t>
  </si>
  <si>
    <t>Cemento</t>
  </si>
  <si>
    <t>Madera</t>
  </si>
  <si>
    <t>Material de Fontanería</t>
  </si>
  <si>
    <t>Material Eléctrico</t>
  </si>
  <si>
    <t>Material Metálico</t>
  </si>
  <si>
    <t>Piedra y Arena</t>
  </si>
  <si>
    <t>Otros Materiales de Construcción</t>
  </si>
  <si>
    <t>Productos Varios</t>
  </si>
  <si>
    <t>Artículos o Productos  para Eventos Oficiales</t>
  </si>
  <si>
    <t>Herramientas e Instrumentos</t>
  </si>
  <si>
    <t>Material y Artículos de Seguridad Pública</t>
  </si>
  <si>
    <t>Materiales y Suministros de Computación</t>
  </si>
  <si>
    <t>Otros Productos Varios</t>
  </si>
  <si>
    <t>Útiles y Materiales Diversos</t>
  </si>
  <si>
    <t>Útiles de Cocina y Comedor</t>
  </si>
  <si>
    <t>Útiles de Aseo y Limpieza</t>
  </si>
  <si>
    <t>Útiles y Mat. Médicos, de Laboratorio y Farm.</t>
  </si>
  <si>
    <t>Útiles y Materiales de Oficina</t>
  </si>
  <si>
    <t>Instrumental Médico y Quirúrgico</t>
  </si>
  <si>
    <t>Otros Útiles y Materiales</t>
  </si>
  <si>
    <t>Repuestos</t>
  </si>
  <si>
    <t>MAQUINARIA, EQUIPO Y SEMOVIENTES</t>
  </si>
  <si>
    <t>Equipo Médico, de Laboratorio y Sanitario</t>
  </si>
  <si>
    <t>Equipo Médico y Odontológico</t>
  </si>
  <si>
    <t>Equipo de Laboratorios</t>
  </si>
  <si>
    <t>Equipo de Oficina</t>
  </si>
  <si>
    <t>Mobiliario de Oficina</t>
  </si>
  <si>
    <t>Maquinaria y Equipos Varios</t>
  </si>
  <si>
    <t>TRANSFERENCIAS CORRIENTES</t>
  </si>
  <si>
    <t>A Personas</t>
  </si>
  <si>
    <t>Indemnizaciones Especiales</t>
  </si>
  <si>
    <t>Bonificación por Antigüedad</t>
  </si>
  <si>
    <t>Prima de Antigüedad</t>
  </si>
  <si>
    <t>Becas de Estudio</t>
  </si>
  <si>
    <t>Becas Escolares</t>
  </si>
  <si>
    <t>Becas Universitarias</t>
  </si>
  <si>
    <t>Becas de Post-GradosS, Maestrías y Doctorados</t>
  </si>
  <si>
    <t>Capacitación y Estudio</t>
  </si>
  <si>
    <t>Otras Becas</t>
  </si>
  <si>
    <t>Al Exterior</t>
  </si>
  <si>
    <t>Cuotas a Organismos Centroamericanos</t>
  </si>
  <si>
    <t>Cuotas a Organismos Interamericanos</t>
  </si>
  <si>
    <t>Créditos Reconocidos por Transferencias</t>
  </si>
  <si>
    <t>ASIGNACIONES GLOBALES</t>
  </si>
  <si>
    <t>Imprevistos</t>
  </si>
  <si>
    <t xml:space="preserve"> </t>
  </si>
  <si>
    <t>INVERSIÓN</t>
  </si>
  <si>
    <t>SERVICIOS NO PERSONALES</t>
  </si>
  <si>
    <t>Viáticos Dentro del País</t>
  </si>
  <si>
    <t>Transporte Dentro del País</t>
  </si>
  <si>
    <t>Alimentos para Consumo Humanos</t>
  </si>
  <si>
    <t>MAQUINARIA Y EQUIPO</t>
  </si>
  <si>
    <t>Maquinaria y Equipo de Producción</t>
  </si>
  <si>
    <t>Maquinaria y Equipo de Comunicaciones</t>
  </si>
  <si>
    <t>Maquinaria y Equipo de Talleres y Almacenes</t>
  </si>
  <si>
    <t>Maquinaria y Equipo de Transporte</t>
  </si>
  <si>
    <t>Terrestre</t>
  </si>
  <si>
    <t>Equipo Educacional y Recreativo</t>
  </si>
  <si>
    <t>Equipo de Computación</t>
  </si>
  <si>
    <t>Obras y Construcciones</t>
  </si>
  <si>
    <t>Edificios de Administración</t>
  </si>
  <si>
    <t>Otras Edificaciones</t>
  </si>
  <si>
    <t>Adiestramiento y Estudio</t>
  </si>
  <si>
    <t>Otras becas</t>
  </si>
  <si>
    <t>FUENTE:  Dirección Nacional de Administración y Finanzas, Contraloría General de la República.</t>
  </si>
  <si>
    <t>AL 30 DEABRIL DE 2026</t>
  </si>
  <si>
    <t>Becas De Estudios</t>
  </si>
  <si>
    <t>Maquinaria y Equipo Agropecuario</t>
  </si>
  <si>
    <t>Servicio de Transmisión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</si>
</sst>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;&quot; &quot;"/>
    <numFmt numFmtId="165" formatCode="#,##0.00_ ;\-#,##0.00\ "/>
    <numFmt numFmtId="166" formatCode="#,##0.00;[Red]#,##0.00"/>
    <numFmt numFmtId="167" formatCode="#,##0;\-#,##0;&quot; &quot;"/>
    <numFmt numFmtId="168" formatCode="[$-80A]#,##0.00;\-#,##0.00"/>
  </numFmts>
  <fonts count="2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8"/>
      <name val="Univers"/>
      <family val="2"/>
      <charset val="1"/>
    </font>
    <font>
      <sz val="8"/>
      <name val="Univers"/>
      <family val="2"/>
      <charset val="1"/>
    </font>
    <font>
      <sz val="8"/>
      <color rgb="FF000000"/>
      <name val="Univers"/>
      <family val="2"/>
      <charset val="1"/>
    </font>
    <font>
      <b/>
      <sz val="8"/>
      <color rgb="FF000000"/>
      <name val="Univers"/>
      <family val="2"/>
      <charset val="1"/>
    </font>
    <font>
      <sz val="8"/>
      <color rgb="FFFF0000"/>
      <name val="Univers"/>
      <family val="2"/>
      <charset val="1"/>
    </font>
    <font>
      <b/>
      <sz val="7"/>
      <color theme="0"/>
      <name val="Univers"/>
      <family val="2"/>
      <charset val="1"/>
    </font>
    <font>
      <b/>
      <sz val="7"/>
      <color theme="0"/>
      <name val="Arial"/>
      <family val="2"/>
      <charset val="1"/>
    </font>
    <font>
      <b/>
      <sz val="8"/>
      <color rgb="FF000000"/>
      <name val="Univers"/>
      <family val="2"/>
    </font>
    <font>
      <b/>
      <sz val="8"/>
      <name val="Univers"/>
      <family val="2"/>
    </font>
    <font>
      <sz val="8"/>
      <color rgb="FF000000"/>
      <name val="Univers"/>
      <family val="2"/>
    </font>
    <font>
      <sz val="8"/>
      <name val="Univers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Univers"/>
      <family val="2"/>
    </font>
    <font>
      <sz val="8"/>
      <name val="Arial"/>
      <family val="2"/>
      <charset val="1"/>
    </font>
    <font>
      <sz val="8"/>
      <color rgb="FFFF0000"/>
      <name val="Univers"/>
      <family val="2"/>
    </font>
    <font>
      <sz val="8"/>
      <color theme="1"/>
      <name val="Univers"/>
      <family val="2"/>
    </font>
    <font>
      <b/>
      <sz val="8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" fontId="2" fillId="0" borderId="0"/>
    <xf numFmtId="0" fontId="1" fillId="0" borderId="0"/>
    <xf numFmtId="0" fontId="14" fillId="0" borderId="0"/>
    <xf numFmtId="168" fontId="22" fillId="0" borderId="0"/>
  </cellStyleXfs>
  <cellXfs count="126">
    <xf numFmtId="0" fontId="0" fillId="0" borderId="0" xfId="0"/>
    <xf numFmtId="3" fontId="4" fillId="0" borderId="0" xfId="1" applyNumberFormat="1" applyFont="1"/>
    <xf numFmtId="4" fontId="4" fillId="0" borderId="0" xfId="1" applyFont="1" applyAlignment="1">
      <alignment horizontal="center"/>
    </xf>
    <xf numFmtId="3" fontId="3" fillId="0" borderId="0" xfId="1" applyNumberFormat="1" applyFont="1"/>
    <xf numFmtId="4" fontId="3" fillId="0" borderId="0" xfId="1" applyFont="1"/>
    <xf numFmtId="4" fontId="3" fillId="0" borderId="0" xfId="1" applyFont="1" applyAlignment="1">
      <alignment horizontal="center" vertical="center"/>
    </xf>
    <xf numFmtId="4" fontId="5" fillId="0" borderId="0" xfId="1" applyFont="1"/>
    <xf numFmtId="4" fontId="4" fillId="0" borderId="0" xfId="1" applyFont="1"/>
    <xf numFmtId="3" fontId="7" fillId="0" borderId="0" xfId="1" applyNumberFormat="1" applyFont="1" applyAlignment="1">
      <alignment horizontal="center"/>
    </xf>
    <xf numFmtId="4" fontId="7" fillId="0" borderId="0" xfId="1" applyFont="1" applyAlignment="1">
      <alignment horizontal="center"/>
    </xf>
    <xf numFmtId="4" fontId="4" fillId="0" borderId="0" xfId="1" applyFont="1" applyAlignment="1">
      <alignment horizontal="center" vertical="center"/>
    </xf>
    <xf numFmtId="4" fontId="10" fillId="0" borderId="10" xfId="1" applyFont="1" applyBorder="1" applyAlignment="1">
      <alignment horizontal="center"/>
    </xf>
    <xf numFmtId="4" fontId="11" fillId="0" borderId="4" xfId="1" applyFont="1" applyBorder="1" applyAlignment="1">
      <alignment horizontal="left" vertical="center"/>
    </xf>
    <xf numFmtId="4" fontId="11" fillId="0" borderId="4" xfId="1" applyFont="1" applyBorder="1" applyAlignment="1">
      <alignment vertical="top"/>
    </xf>
    <xf numFmtId="4" fontId="11" fillId="0" borderId="4" xfId="1" applyFont="1" applyBorder="1" applyAlignment="1">
      <alignment horizontal="right" vertical="top"/>
    </xf>
    <xf numFmtId="4" fontId="10" fillId="3" borderId="10" xfId="1" applyFont="1" applyFill="1" applyBorder="1" applyAlignment="1">
      <alignment horizontal="center"/>
    </xf>
    <xf numFmtId="4" fontId="11" fillId="3" borderId="7" xfId="1" applyFont="1" applyFill="1" applyBorder="1" applyAlignment="1">
      <alignment horizontal="left" vertical="center"/>
    </xf>
    <xf numFmtId="4" fontId="11" fillId="3" borderId="4" xfId="1" applyFont="1" applyFill="1" applyBorder="1" applyAlignment="1">
      <alignment vertical="top"/>
    </xf>
    <xf numFmtId="4" fontId="11" fillId="3" borderId="4" xfId="1" applyFont="1" applyFill="1" applyBorder="1" applyAlignment="1">
      <alignment horizontal="right" vertical="top"/>
    </xf>
    <xf numFmtId="4" fontId="10" fillId="0" borderId="10" xfId="1" applyFont="1" applyBorder="1" applyAlignment="1">
      <alignment horizontal="center" vertical="center"/>
    </xf>
    <xf numFmtId="4" fontId="11" fillId="0" borderId="4" xfId="1" applyFont="1" applyBorder="1" applyAlignment="1">
      <alignment horizontal="left"/>
    </xf>
    <xf numFmtId="49" fontId="12" fillId="0" borderId="9" xfId="1" applyNumberFormat="1" applyFont="1" applyBorder="1" applyAlignment="1">
      <alignment horizontal="center" vertical="center"/>
    </xf>
    <xf numFmtId="4" fontId="13" fillId="0" borderId="7" xfId="1" applyFont="1" applyBorder="1" applyAlignment="1">
      <alignment horizontal="left"/>
    </xf>
    <xf numFmtId="4" fontId="13" fillId="0" borderId="4" xfId="0" applyNumberFormat="1" applyFont="1" applyBorder="1" applyAlignment="1">
      <alignment vertical="top"/>
    </xf>
    <xf numFmtId="4" fontId="13" fillId="0" borderId="4" xfId="1" applyFont="1" applyBorder="1" applyAlignment="1">
      <alignment vertical="top"/>
    </xf>
    <xf numFmtId="164" fontId="13" fillId="4" borderId="4" xfId="2" applyNumberFormat="1" applyFont="1" applyFill="1" applyBorder="1" applyAlignment="1">
      <alignment vertical="top"/>
    </xf>
    <xf numFmtId="164" fontId="13" fillId="4" borderId="4" xfId="3" applyNumberFormat="1" applyFont="1" applyFill="1" applyBorder="1" applyAlignment="1">
      <alignment vertical="top"/>
    </xf>
    <xf numFmtId="4" fontId="13" fillId="0" borderId="4" xfId="1" applyFont="1" applyBorder="1" applyAlignment="1">
      <alignment horizontal="right" vertical="top"/>
    </xf>
    <xf numFmtId="4" fontId="13" fillId="0" borderId="9" xfId="1" applyFont="1" applyBorder="1" applyAlignment="1">
      <alignment horizontal="center" vertical="center"/>
    </xf>
    <xf numFmtId="4" fontId="13" fillId="0" borderId="4" xfId="1" applyFont="1" applyBorder="1" applyAlignment="1">
      <alignment horizontal="left"/>
    </xf>
    <xf numFmtId="49" fontId="10" fillId="0" borderId="9" xfId="1" applyNumberFormat="1" applyFont="1" applyBorder="1" applyAlignment="1">
      <alignment horizontal="center" vertical="center"/>
    </xf>
    <xf numFmtId="4" fontId="10" fillId="0" borderId="9" xfId="1" applyFont="1" applyBorder="1" applyAlignment="1">
      <alignment horizontal="center" vertical="center"/>
    </xf>
    <xf numFmtId="4" fontId="11" fillId="0" borderId="4" xfId="0" applyNumberFormat="1" applyFont="1" applyBorder="1" applyAlignment="1">
      <alignment vertical="top"/>
    </xf>
    <xf numFmtId="164" fontId="11" fillId="4" borderId="4" xfId="2" applyNumberFormat="1" applyFont="1" applyFill="1" applyBorder="1" applyAlignment="1">
      <alignment vertical="top"/>
    </xf>
    <xf numFmtId="164" fontId="11" fillId="4" borderId="4" xfId="3" applyNumberFormat="1" applyFont="1" applyFill="1" applyBorder="1" applyAlignment="1">
      <alignment vertical="top"/>
    </xf>
    <xf numFmtId="4" fontId="12" fillId="0" borderId="10" xfId="1" applyFont="1" applyBorder="1" applyAlignment="1">
      <alignment horizontal="center" vertical="center"/>
    </xf>
    <xf numFmtId="164" fontId="15" fillId="4" borderId="4" xfId="0" applyNumberFormat="1" applyFont="1" applyFill="1" applyBorder="1" applyAlignment="1">
      <alignment vertical="top"/>
    </xf>
    <xf numFmtId="4" fontId="13" fillId="0" borderId="10" xfId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4" fontId="11" fillId="0" borderId="7" xfId="1" applyFont="1" applyBorder="1" applyAlignment="1">
      <alignment horizontal="left" vertical="top"/>
    </xf>
    <xf numFmtId="49" fontId="12" fillId="0" borderId="10" xfId="1" applyNumberFormat="1" applyFont="1" applyBorder="1" applyAlignment="1">
      <alignment horizontal="center" vertical="center"/>
    </xf>
    <xf numFmtId="4" fontId="13" fillId="0" borderId="7" xfId="1" applyFont="1" applyBorder="1" applyAlignment="1">
      <alignment horizontal="left" vertical="top"/>
    </xf>
    <xf numFmtId="4" fontId="11" fillId="0" borderId="7" xfId="1" applyFont="1" applyBorder="1" applyAlignment="1">
      <alignment horizontal="left"/>
    </xf>
    <xf numFmtId="165" fontId="13" fillId="4" borderId="4" xfId="2" applyNumberFormat="1" applyFont="1" applyFill="1" applyBorder="1" applyAlignment="1">
      <alignment vertical="top"/>
    </xf>
    <xf numFmtId="165" fontId="15" fillId="4" borderId="4" xfId="0" applyNumberFormat="1" applyFont="1" applyFill="1" applyBorder="1" applyAlignment="1">
      <alignment vertical="top"/>
    </xf>
    <xf numFmtId="1" fontId="10" fillId="0" borderId="9" xfId="1" applyNumberFormat="1" applyFont="1" applyBorder="1" applyAlignment="1">
      <alignment horizontal="center" vertical="center"/>
    </xf>
    <xf numFmtId="4" fontId="13" fillId="0" borderId="0" xfId="1" applyFont="1"/>
    <xf numFmtId="1" fontId="12" fillId="0" borderId="10" xfId="1" applyNumberFormat="1" applyFont="1" applyBorder="1" applyAlignment="1">
      <alignment horizontal="center" vertical="center"/>
    </xf>
    <xf numFmtId="0" fontId="12" fillId="0" borderId="9" xfId="1" applyNumberFormat="1" applyFont="1" applyBorder="1" applyAlignment="1">
      <alignment horizontal="center" vertical="center"/>
    </xf>
    <xf numFmtId="4" fontId="11" fillId="0" borderId="0" xfId="1" applyFont="1"/>
    <xf numFmtId="4" fontId="13" fillId="0" borderId="0" xfId="1" applyFont="1" applyAlignment="1">
      <alignment horizontal="right" vertical="top"/>
    </xf>
    <xf numFmtId="4" fontId="11" fillId="0" borderId="0" xfId="1" applyFont="1" applyAlignment="1">
      <alignment horizontal="right" vertical="top"/>
    </xf>
    <xf numFmtId="1" fontId="13" fillId="0" borderId="10" xfId="1" applyNumberFormat="1" applyFont="1" applyBorder="1" applyAlignment="1">
      <alignment horizontal="center" vertical="center"/>
    </xf>
    <xf numFmtId="1" fontId="10" fillId="0" borderId="10" xfId="1" applyNumberFormat="1" applyFont="1" applyBorder="1" applyAlignment="1">
      <alignment horizontal="center" vertical="center"/>
    </xf>
    <xf numFmtId="164" fontId="15" fillId="4" borderId="11" xfId="0" applyNumberFormat="1" applyFont="1" applyFill="1" applyBorder="1" applyAlignment="1">
      <alignment vertical="top"/>
    </xf>
    <xf numFmtId="1" fontId="12" fillId="0" borderId="9" xfId="1" applyNumberFormat="1" applyFont="1" applyBorder="1" applyAlignment="1">
      <alignment horizontal="center" vertical="center"/>
    </xf>
    <xf numFmtId="164" fontId="15" fillId="4" borderId="7" xfId="0" applyNumberFormat="1" applyFont="1" applyFill="1" applyBorder="1" applyAlignment="1">
      <alignment vertical="top"/>
    </xf>
    <xf numFmtId="164" fontId="15" fillId="4" borderId="12" xfId="0" applyNumberFormat="1" applyFont="1" applyFill="1" applyBorder="1" applyAlignment="1">
      <alignment vertical="top"/>
    </xf>
    <xf numFmtId="4" fontId="13" fillId="0" borderId="13" xfId="1" applyFont="1" applyBorder="1" applyAlignment="1">
      <alignment vertical="top"/>
    </xf>
    <xf numFmtId="164" fontId="15" fillId="4" borderId="14" xfId="0" applyNumberFormat="1" applyFont="1" applyFill="1" applyBorder="1" applyAlignment="1">
      <alignment vertical="top"/>
    </xf>
    <xf numFmtId="165" fontId="13" fillId="4" borderId="4" xfId="3" applyNumberFormat="1" applyFont="1" applyFill="1" applyBorder="1" applyAlignment="1">
      <alignment horizontal="right" vertical="top"/>
    </xf>
    <xf numFmtId="166" fontId="13" fillId="0" borderId="4" xfId="0" applyNumberFormat="1" applyFont="1" applyBorder="1" applyAlignment="1">
      <alignment vertical="top"/>
    </xf>
    <xf numFmtId="3" fontId="13" fillId="0" borderId="0" xfId="1" applyNumberFormat="1" applyFont="1"/>
    <xf numFmtId="166" fontId="11" fillId="0" borderId="4" xfId="1" applyNumberFormat="1" applyFont="1" applyBorder="1" applyAlignment="1">
      <alignment vertical="top"/>
    </xf>
    <xf numFmtId="165" fontId="13" fillId="4" borderId="4" xfId="3" applyNumberFormat="1" applyFont="1" applyFill="1" applyBorder="1" applyAlignment="1">
      <alignment vertical="top"/>
    </xf>
    <xf numFmtId="166" fontId="11" fillId="0" borderId="10" xfId="1" applyNumberFormat="1" applyFont="1" applyBorder="1" applyAlignment="1">
      <alignment vertical="top"/>
    </xf>
    <xf numFmtId="4" fontId="11" fillId="0" borderId="4" xfId="1" applyFont="1" applyBorder="1" applyAlignment="1">
      <alignment horizontal="left" vertical="top"/>
    </xf>
    <xf numFmtId="166" fontId="11" fillId="0" borderId="4" xfId="0" applyNumberFormat="1" applyFont="1" applyBorder="1" applyAlignment="1">
      <alignment vertical="top"/>
    </xf>
    <xf numFmtId="164" fontId="16" fillId="4" borderId="4" xfId="0" applyNumberFormat="1" applyFont="1" applyFill="1" applyBorder="1" applyAlignment="1">
      <alignment vertical="top"/>
    </xf>
    <xf numFmtId="1" fontId="10" fillId="0" borderId="9" xfId="1" applyNumberFormat="1" applyFont="1" applyBorder="1" applyAlignment="1">
      <alignment horizontal="center" vertical="top"/>
    </xf>
    <xf numFmtId="166" fontId="11" fillId="0" borderId="4" xfId="1" applyNumberFormat="1" applyFont="1" applyBorder="1" applyAlignment="1">
      <alignment horizontal="right" vertical="top"/>
    </xf>
    <xf numFmtId="166" fontId="13" fillId="0" borderId="4" xfId="1" applyNumberFormat="1" applyFont="1" applyBorder="1" applyAlignment="1">
      <alignment vertical="top"/>
    </xf>
    <xf numFmtId="166" fontId="13" fillId="0" borderId="4" xfId="1" applyNumberFormat="1" applyFont="1" applyBorder="1" applyAlignment="1">
      <alignment horizontal="right" vertical="top"/>
    </xf>
    <xf numFmtId="165" fontId="11" fillId="4" borderId="4" xfId="3" applyNumberFormat="1" applyFont="1" applyFill="1" applyBorder="1" applyAlignment="1">
      <alignment vertical="top"/>
    </xf>
    <xf numFmtId="3" fontId="10" fillId="0" borderId="9" xfId="1" applyNumberFormat="1" applyFont="1" applyBorder="1" applyAlignment="1">
      <alignment horizontal="center" vertical="center"/>
    </xf>
    <xf numFmtId="4" fontId="17" fillId="0" borderId="4" xfId="1" applyFont="1" applyBorder="1" applyAlignment="1">
      <alignment vertical="top"/>
    </xf>
    <xf numFmtId="3" fontId="12" fillId="0" borderId="10" xfId="1" applyNumberFormat="1" applyFont="1" applyBorder="1" applyAlignment="1">
      <alignment horizontal="center" vertical="center"/>
    </xf>
    <xf numFmtId="3" fontId="10" fillId="0" borderId="10" xfId="1" applyNumberFormat="1" applyFont="1" applyBorder="1" applyAlignment="1">
      <alignment horizontal="center" vertical="center"/>
    </xf>
    <xf numFmtId="0" fontId="18" fillId="0" borderId="0" xfId="0" applyFont="1"/>
    <xf numFmtId="3" fontId="12" fillId="0" borderId="9" xfId="1" applyNumberFormat="1" applyFont="1" applyBorder="1" applyAlignment="1">
      <alignment horizontal="center" vertical="center"/>
    </xf>
    <xf numFmtId="4" fontId="19" fillId="0" borderId="4" xfId="1" applyFont="1" applyBorder="1" applyAlignment="1">
      <alignment vertical="top"/>
    </xf>
    <xf numFmtId="164" fontId="20" fillId="0" borderId="4" xfId="0" applyNumberFormat="1" applyFont="1" applyBorder="1" applyAlignment="1">
      <alignment vertical="top"/>
    </xf>
    <xf numFmtId="167" fontId="20" fillId="0" borderId="4" xfId="0" applyNumberFormat="1" applyFont="1" applyBorder="1" applyAlignment="1">
      <alignment vertical="top"/>
    </xf>
    <xf numFmtId="3" fontId="10" fillId="3" borderId="9" xfId="1" applyNumberFormat="1" applyFont="1" applyFill="1" applyBorder="1" applyAlignment="1">
      <alignment horizontal="center" vertical="center"/>
    </xf>
    <xf numFmtId="4" fontId="10" fillId="3" borderId="7" xfId="1" applyFont="1" applyFill="1" applyBorder="1" applyAlignment="1">
      <alignment horizontal="center"/>
    </xf>
    <xf numFmtId="4" fontId="11" fillId="0" borderId="7" xfId="1" applyFont="1" applyBorder="1" applyAlignment="1">
      <alignment horizontal="left" vertical="center"/>
    </xf>
    <xf numFmtId="4" fontId="13" fillId="0" borderId="7" xfId="1" applyFont="1" applyBorder="1" applyAlignment="1">
      <alignment horizontal="left" vertical="center"/>
    </xf>
    <xf numFmtId="0" fontId="21" fillId="0" borderId="0" xfId="0" applyFont="1"/>
    <xf numFmtId="4" fontId="12" fillId="0" borderId="4" xfId="1" applyFont="1" applyBorder="1" applyAlignment="1">
      <alignment horizontal="left"/>
    </xf>
    <xf numFmtId="4" fontId="10" fillId="0" borderId="7" xfId="1" applyFont="1" applyBorder="1" applyAlignment="1">
      <alignment horizontal="left"/>
    </xf>
    <xf numFmtId="4" fontId="12" fillId="0" borderId="7" xfId="1" applyFont="1" applyBorder="1" applyAlignment="1">
      <alignment horizontal="left"/>
    </xf>
    <xf numFmtId="4" fontId="10" fillId="0" borderId="7" xfId="1" applyFont="1" applyBorder="1" applyAlignment="1">
      <alignment horizontal="left" vertical="center"/>
    </xf>
    <xf numFmtId="4" fontId="12" fillId="0" borderId="7" xfId="1" applyFont="1" applyBorder="1" applyAlignment="1">
      <alignment horizontal="left" vertical="center"/>
    </xf>
    <xf numFmtId="4" fontId="10" fillId="0" borderId="4" xfId="1" applyFont="1" applyBorder="1" applyAlignment="1">
      <alignment horizontal="left"/>
    </xf>
    <xf numFmtId="3" fontId="11" fillId="0" borderId="0" xfId="1" applyNumberFormat="1" applyFont="1"/>
    <xf numFmtId="3" fontId="5" fillId="0" borderId="9" xfId="1" applyNumberFormat="1" applyFont="1" applyBorder="1" applyAlignment="1">
      <alignment horizontal="center" vertical="center"/>
    </xf>
    <xf numFmtId="4" fontId="4" fillId="0" borderId="7" xfId="1" applyFont="1" applyBorder="1" applyAlignment="1">
      <alignment horizontal="left"/>
    </xf>
    <xf numFmtId="4" fontId="4" fillId="0" borderId="4" xfId="1" applyFont="1" applyBorder="1"/>
    <xf numFmtId="4" fontId="4" fillId="0" borderId="4" xfId="1" applyFont="1" applyBorder="1" applyAlignment="1">
      <alignment horizontal="center" vertical="center"/>
    </xf>
    <xf numFmtId="4" fontId="4" fillId="0" borderId="7" xfId="1" applyFont="1" applyBorder="1"/>
    <xf numFmtId="4" fontId="4" fillId="0" borderId="7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4" fontId="4" fillId="0" borderId="4" xfId="1" applyFont="1" applyBorder="1" applyAlignment="1">
      <alignment horizontal="left"/>
    </xf>
    <xf numFmtId="3" fontId="5" fillId="0" borderId="5" xfId="1" applyNumberFormat="1" applyFont="1" applyBorder="1" applyAlignment="1">
      <alignment horizontal="center" vertical="center"/>
    </xf>
    <xf numFmtId="4" fontId="4" fillId="0" borderId="15" xfId="1" applyFont="1" applyBorder="1" applyAlignment="1">
      <alignment horizontal="left"/>
    </xf>
    <xf numFmtId="4" fontId="4" fillId="0" borderId="15" xfId="1" applyFont="1" applyBorder="1"/>
    <xf numFmtId="4" fontId="4" fillId="0" borderId="15" xfId="1" applyFont="1" applyBorder="1" applyAlignment="1">
      <alignment horizontal="center" vertical="center"/>
    </xf>
    <xf numFmtId="168" fontId="11" fillId="0" borderId="16" xfId="4" applyFont="1" applyBorder="1" applyAlignment="1" applyProtection="1">
      <alignment horizontal="left"/>
      <protection locked="0"/>
    </xf>
    <xf numFmtId="168" fontId="21" fillId="0" borderId="0" xfId="4" applyFont="1" applyAlignment="1" applyProtection="1">
      <alignment horizontal="left"/>
      <protection locked="0"/>
    </xf>
    <xf numFmtId="4" fontId="11" fillId="0" borderId="4" xfId="1" applyFont="1" applyFill="1" applyBorder="1" applyAlignment="1">
      <alignment vertical="top"/>
    </xf>
    <xf numFmtId="4" fontId="8" fillId="2" borderId="2" xfId="1" applyFont="1" applyFill="1" applyBorder="1" applyAlignment="1">
      <alignment horizontal="center" vertical="center" wrapText="1"/>
    </xf>
    <xf numFmtId="4" fontId="8" fillId="2" borderId="7" xfId="1" applyFont="1" applyFill="1" applyBorder="1" applyAlignment="1">
      <alignment horizontal="center" vertical="center" wrapText="1"/>
    </xf>
    <xf numFmtId="4" fontId="3" fillId="0" borderId="0" xfId="1" applyFont="1" applyAlignment="1">
      <alignment horizontal="center" wrapText="1"/>
    </xf>
    <xf numFmtId="4" fontId="3" fillId="0" borderId="0" xfId="1" applyFont="1" applyAlignment="1">
      <alignment horizontal="center"/>
    </xf>
    <xf numFmtId="4" fontId="4" fillId="0" borderId="0" xfId="1" applyFont="1" applyAlignment="1">
      <alignment horizontal="left"/>
    </xf>
    <xf numFmtId="4" fontId="8" fillId="2" borderId="1" xfId="1" applyFont="1" applyFill="1" applyBorder="1" applyAlignment="1">
      <alignment horizontal="center" vertical="center" wrapText="1"/>
    </xf>
    <xf numFmtId="4" fontId="8" fillId="2" borderId="6" xfId="1" applyFont="1" applyFill="1" applyBorder="1" applyAlignment="1">
      <alignment horizontal="center" vertical="center" wrapText="1"/>
    </xf>
    <xf numFmtId="4" fontId="8" fillId="2" borderId="2" xfId="1" applyFont="1" applyFill="1" applyBorder="1" applyAlignment="1">
      <alignment horizontal="center" vertical="center"/>
    </xf>
    <xf numFmtId="4" fontId="8" fillId="2" borderId="7" xfId="1" applyFont="1" applyFill="1" applyBorder="1" applyAlignment="1">
      <alignment horizontal="center" vertical="center"/>
    </xf>
    <xf numFmtId="4" fontId="8" fillId="2" borderId="3" xfId="1" applyFont="1" applyFill="1" applyBorder="1" applyAlignment="1">
      <alignment horizontal="center" vertical="center" wrapText="1"/>
    </xf>
    <xf numFmtId="4" fontId="8" fillId="2" borderId="8" xfId="1" applyFont="1" applyFill="1" applyBorder="1" applyAlignment="1">
      <alignment horizontal="center" vertical="center" wrapText="1"/>
    </xf>
    <xf numFmtId="4" fontId="8" fillId="2" borderId="4" xfId="1" applyFont="1" applyFill="1" applyBorder="1" applyAlignment="1">
      <alignment horizontal="center" vertical="center" wrapText="1"/>
    </xf>
    <xf numFmtId="4" fontId="9" fillId="2" borderId="5" xfId="1" applyFont="1" applyFill="1" applyBorder="1" applyAlignment="1">
      <alignment horizontal="center" vertical="center" wrapText="1"/>
    </xf>
    <xf numFmtId="4" fontId="9" fillId="2" borderId="9" xfId="1" applyFont="1" applyFill="1" applyBorder="1" applyAlignment="1">
      <alignment horizontal="center" vertical="center" wrapText="1"/>
    </xf>
    <xf numFmtId="4" fontId="9" fillId="2" borderId="2" xfId="1" applyFont="1" applyFill="1" applyBorder="1" applyAlignment="1">
      <alignment horizontal="center" vertical="center" wrapText="1"/>
    </xf>
    <xf numFmtId="4" fontId="9" fillId="2" borderId="7" xfId="1" applyFont="1" applyFill="1" applyBorder="1" applyAlignment="1">
      <alignment horizontal="center" vertical="center" wrapText="1"/>
    </xf>
  </cellXfs>
  <cellStyles count="5">
    <cellStyle name="Excel Built-in Normal" xfId="1"/>
    <cellStyle name="Normal" xfId="0" builtinId="0"/>
    <cellStyle name="Normal 2 4" xfId="2"/>
    <cellStyle name="Normal 3" xfId="3"/>
    <cellStyle name="Normal_EJEPRE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34637</xdr:rowOff>
    </xdr:from>
    <xdr:to>
      <xdr:col>5</xdr:col>
      <xdr:colOff>173796</xdr:colOff>
      <xdr:row>3</xdr:row>
      <xdr:rowOff>21688</xdr:rowOff>
    </xdr:to>
    <xdr:pic>
      <xdr:nvPicPr>
        <xdr:cNvPr id="2" name="Imagen 1" descr="C:\Users\AIDMORENO\AppData\Local\Microsoft\Windows\INetCache\Content.Outlook\YQYDXURY\Logo CGR 2021 mod final.png">
          <a:extLst>
            <a:ext uri="{FF2B5EF4-FFF2-40B4-BE49-F238E27FC236}">
              <a16:creationId xmlns:a16="http://schemas.microsoft.com/office/drawing/2014/main" xmlns="" id="{B5CBE36D-1415-4E53-9FC0-BE6FE7DCC4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4637"/>
          <a:ext cx="581466" cy="486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232\presupuesto\Informe%20de%20Ejecuci&#243;n%20Presupuestaria\2026\4.%20ABRIL\REPORTES%20PRESUPUESTARIOS%2021%2071%20152%20171%20Y%20211%20CGR%20ABRIL%202026%20GENERADO%20EL%204%205%20202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"/>
      <sheetName val="71"/>
      <sheetName val="211"/>
      <sheetName val="171"/>
      <sheetName val="152"/>
      <sheetName val="COMPARACION"/>
    </sheetNames>
    <sheetDataSet>
      <sheetData sheetId="0"/>
      <sheetData sheetId="1"/>
      <sheetData sheetId="2"/>
      <sheetData sheetId="3">
        <row r="141">
          <cell r="G141">
            <v>8919.52</v>
          </cell>
        </row>
        <row r="145">
          <cell r="G145">
            <v>10223.81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Q203"/>
  <sheetViews>
    <sheetView showGridLines="0" tabSelected="1" topLeftCell="B1" zoomScale="130" zoomScaleNormal="130" zoomScaleSheetLayoutView="12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G10" sqref="G10"/>
    </sheetView>
  </sheetViews>
  <sheetFormatPr baseColWidth="10" defaultColWidth="24.140625" defaultRowHeight="11.25"/>
  <cols>
    <col min="1" max="1" width="1.42578125" style="1" hidden="1" customWidth="1"/>
    <col min="2" max="2" width="6.140625" style="1" customWidth="1"/>
    <col min="3" max="3" width="34.42578125" style="1" bestFit="1" customWidth="1"/>
    <col min="4" max="4" width="11.7109375" style="1" customWidth="1"/>
    <col min="5" max="5" width="9.28515625" style="1" customWidth="1"/>
    <col min="6" max="6" width="10.7109375" style="1" customWidth="1"/>
    <col min="7" max="7" width="10.28515625" style="1" customWidth="1"/>
    <col min="8" max="8" width="12.85546875" style="1" customWidth="1"/>
    <col min="9" max="9" width="11.85546875" style="1" customWidth="1"/>
    <col min="10" max="10" width="11.7109375" style="1" customWidth="1"/>
    <col min="11" max="11" width="10" style="1" customWidth="1"/>
    <col min="12" max="12" width="12.42578125" style="1" customWidth="1"/>
    <col min="13" max="13" width="12.140625" style="1" customWidth="1"/>
    <col min="14" max="14" width="11.140625" style="1" customWidth="1"/>
    <col min="15" max="15" width="12.140625" style="1" customWidth="1"/>
    <col min="16" max="16" width="11.5703125" style="1" customWidth="1"/>
    <col min="17" max="17" width="11" style="1" customWidth="1"/>
    <col min="18" max="18" width="10" style="1" customWidth="1"/>
    <col min="19" max="19" width="9" style="7" customWidth="1"/>
    <col min="20" max="20" width="8.42578125" style="10" customWidth="1"/>
    <col min="21" max="21" width="24.140625" style="1"/>
    <col min="22" max="22" width="14.5703125" style="1" bestFit="1" customWidth="1"/>
    <col min="23" max="23" width="7.85546875" style="1" bestFit="1" customWidth="1"/>
    <col min="24" max="24" width="12.85546875" style="1" customWidth="1"/>
    <col min="25" max="25" width="6.5703125" style="1" bestFit="1" customWidth="1"/>
    <col min="26" max="26" width="7" style="1" bestFit="1" customWidth="1"/>
    <col min="27" max="1031" width="24.140625" style="1"/>
    <col min="1032" max="16384" width="24.140625" style="78"/>
  </cols>
  <sheetData>
    <row r="1" spans="2:22" ht="13.5" customHeight="1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2:22" ht="13.5" customHeight="1">
      <c r="B2" s="112" t="s">
        <v>197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2" ht="13.5" customHeight="1">
      <c r="B3" s="113" t="s">
        <v>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2:22" ht="13.5" customHeight="1"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2"/>
      <c r="L4" s="2"/>
      <c r="M4" s="2"/>
      <c r="O4" s="2"/>
      <c r="P4" s="2"/>
      <c r="Q4" s="2"/>
      <c r="R4" s="3"/>
      <c r="S4" s="4"/>
      <c r="T4" s="5"/>
    </row>
    <row r="5" spans="2:22" ht="13.5" customHeight="1">
      <c r="B5" s="6" t="s">
        <v>3</v>
      </c>
      <c r="C5" s="7"/>
      <c r="D5" s="2"/>
      <c r="E5" s="2"/>
      <c r="F5" s="2"/>
      <c r="G5" s="8"/>
      <c r="H5" s="8"/>
      <c r="I5" s="8"/>
      <c r="J5" s="8"/>
      <c r="K5" s="8"/>
      <c r="L5" s="8"/>
      <c r="M5" s="8"/>
      <c r="N5" s="9"/>
      <c r="O5" s="9"/>
      <c r="P5" s="8"/>
      <c r="Q5" s="8"/>
      <c r="R5" s="8"/>
      <c r="U5" s="2"/>
    </row>
    <row r="6" spans="2:22" ht="17.25" customHeight="1">
      <c r="B6" s="115" t="s">
        <v>4</v>
      </c>
      <c r="C6" s="117" t="s">
        <v>5</v>
      </c>
      <c r="D6" s="110" t="s">
        <v>6</v>
      </c>
      <c r="E6" s="110" t="s">
        <v>7</v>
      </c>
      <c r="F6" s="119" t="s">
        <v>8</v>
      </c>
      <c r="G6" s="121" t="s">
        <v>9</v>
      </c>
      <c r="H6" s="110" t="s">
        <v>10</v>
      </c>
      <c r="I6" s="110" t="s">
        <v>11</v>
      </c>
      <c r="J6" s="110" t="s">
        <v>12</v>
      </c>
      <c r="K6" s="110" t="s">
        <v>13</v>
      </c>
      <c r="L6" s="110" t="s">
        <v>14</v>
      </c>
      <c r="M6" s="110" t="s">
        <v>15</v>
      </c>
      <c r="N6" s="110" t="s">
        <v>16</v>
      </c>
      <c r="O6" s="110" t="s">
        <v>17</v>
      </c>
      <c r="P6" s="110" t="s">
        <v>18</v>
      </c>
      <c r="Q6" s="110" t="s">
        <v>19</v>
      </c>
      <c r="R6" s="110" t="s">
        <v>20</v>
      </c>
      <c r="S6" s="124" t="s">
        <v>21</v>
      </c>
      <c r="T6" s="122" t="s">
        <v>22</v>
      </c>
    </row>
    <row r="7" spans="2:22" s="7" customFormat="1" ht="30.75" customHeight="1">
      <c r="B7" s="116"/>
      <c r="C7" s="118"/>
      <c r="D7" s="111"/>
      <c r="E7" s="111"/>
      <c r="F7" s="120"/>
      <c r="G7" s="12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25"/>
      <c r="T7" s="123"/>
      <c r="U7" s="7">
        <f>+R8-6265425.53</f>
        <v>0</v>
      </c>
    </row>
    <row r="8" spans="2:22" s="4" customFormat="1" ht="13.5" customHeight="1">
      <c r="B8" s="11"/>
      <c r="C8" s="12" t="s">
        <v>23</v>
      </c>
      <c r="D8" s="13">
        <f t="shared" ref="D8:R8" si="0">+D9+D154</f>
        <v>127925312</v>
      </c>
      <c r="E8" s="13">
        <f t="shared" si="0"/>
        <v>0</v>
      </c>
      <c r="F8" s="13">
        <f t="shared" ref="F8" si="1">+F9+F154</f>
        <v>24332572</v>
      </c>
      <c r="G8" s="13">
        <f t="shared" si="0"/>
        <v>0</v>
      </c>
      <c r="H8" s="13">
        <f t="shared" si="0"/>
        <v>24332572</v>
      </c>
      <c r="I8" s="109">
        <f>+I9+I154</f>
        <v>152257884</v>
      </c>
      <c r="J8" s="109">
        <f t="shared" si="0"/>
        <v>69587802</v>
      </c>
      <c r="K8" s="109">
        <f t="shared" si="0"/>
        <v>0</v>
      </c>
      <c r="L8" s="109">
        <f t="shared" si="0"/>
        <v>10748290.600000001</v>
      </c>
      <c r="M8" s="109">
        <f t="shared" si="0"/>
        <v>40046059.599999994</v>
      </c>
      <c r="N8" s="109">
        <f>+N9+N154</f>
        <v>29541742.400000002</v>
      </c>
      <c r="O8" s="109">
        <f t="shared" si="0"/>
        <v>112211824.39999999</v>
      </c>
      <c r="P8" s="109">
        <f t="shared" si="0"/>
        <v>82670082</v>
      </c>
      <c r="Q8" s="13">
        <f t="shared" si="0"/>
        <v>33780634.07</v>
      </c>
      <c r="R8" s="13">
        <f t="shared" si="0"/>
        <v>6265425.5299999993</v>
      </c>
      <c r="S8" s="14">
        <f>+M8/J8*100</f>
        <v>57.547527654343774</v>
      </c>
      <c r="T8" s="14">
        <f>+M8/I8*100</f>
        <v>26.301468631995434</v>
      </c>
    </row>
    <row r="9" spans="2:22" s="4" customFormat="1" ht="13.5" customHeight="1">
      <c r="B9" s="15"/>
      <c r="C9" s="16" t="s">
        <v>24</v>
      </c>
      <c r="D9" s="17">
        <f>+D10+D31+D80+D134+D152+D127</f>
        <v>127125312</v>
      </c>
      <c r="E9" s="17">
        <f>+E10+E31+E80+E134+E152+E127</f>
        <v>0</v>
      </c>
      <c r="F9" s="17">
        <f>+F10+F31+F80+F134+F152+F127</f>
        <v>21625180</v>
      </c>
      <c r="G9" s="17">
        <f>+G10+G31+G80+G127+G134+G151</f>
        <v>-118056</v>
      </c>
      <c r="H9" s="17">
        <f>+H10+H31+H80+H134+H152+H127</f>
        <v>21743236</v>
      </c>
      <c r="I9" s="17">
        <f>+I10+I31+I80+I127+I134+I151</f>
        <v>148750492</v>
      </c>
      <c r="J9" s="17">
        <f>+J10+J31+J80+J134+J151+J127</f>
        <v>66080410</v>
      </c>
      <c r="K9" s="17">
        <f>+K10+K31+K80+K134+K152+K127</f>
        <v>0</v>
      </c>
      <c r="L9" s="17">
        <f>+L10+L31+L80+L127+L134+L151</f>
        <v>10650862.100000001</v>
      </c>
      <c r="M9" s="17">
        <f>+M10+M31+M80+M127+M134+M151</f>
        <v>39487755.619999997</v>
      </c>
      <c r="N9" s="17">
        <f>+N10+N31+N80+N127+N134+N151</f>
        <v>26592654.380000003</v>
      </c>
      <c r="O9" s="17">
        <f>+O10+O31+O80+O134+O151+O127</f>
        <v>109262736.38</v>
      </c>
      <c r="P9" s="17">
        <f>+P10+P31+P80+P134+P152+P127</f>
        <v>82670082</v>
      </c>
      <c r="Q9" s="17">
        <f>+Q10+Q31+Q80+Q134+Q152+Q127</f>
        <v>33713597.530000001</v>
      </c>
      <c r="R9" s="17">
        <f>+R10+R31+R80+R134+R152+R127</f>
        <v>5774158.0899999999</v>
      </c>
      <c r="S9" s="18">
        <f>+M9/J9*100</f>
        <v>59.757128655830073</v>
      </c>
      <c r="T9" s="18">
        <f>+M9/I9*100</f>
        <v>26.546302529204407</v>
      </c>
    </row>
    <row r="10" spans="2:22" s="4" customFormat="1" ht="13.5" customHeight="1">
      <c r="B10" s="19" t="s">
        <v>25</v>
      </c>
      <c r="C10" s="12" t="s">
        <v>26</v>
      </c>
      <c r="D10" s="13">
        <f>D11+D14+D16+D17+D18+D19</f>
        <v>122969752</v>
      </c>
      <c r="E10" s="13">
        <f t="shared" ref="E10" si="2">E11+E14+E16+E17+E18+E19</f>
        <v>0</v>
      </c>
      <c r="F10" s="13">
        <f>F11+F14+F16+F17+F18+F19+F24+F26</f>
        <v>2010837</v>
      </c>
      <c r="G10" s="13">
        <f>G11+G14+G16+G17+G18+G19+G26</f>
        <v>-118056</v>
      </c>
      <c r="H10" s="13">
        <f>H11+H14+H16+H17+H18+H19+H24+H26</f>
        <v>2128893</v>
      </c>
      <c r="I10" s="13">
        <f>I11+I14+I16+I17+I18+I19+I24+I26</f>
        <v>124980589</v>
      </c>
      <c r="J10" s="13">
        <f t="shared" ref="J10:N10" si="3">J11+J14+J16+J17+J18+J19+J24+J26</f>
        <v>42604668</v>
      </c>
      <c r="K10" s="13">
        <f t="shared" si="3"/>
        <v>0</v>
      </c>
      <c r="L10" s="13">
        <f t="shared" si="3"/>
        <v>9139977.9500000011</v>
      </c>
      <c r="M10" s="13">
        <f t="shared" si="3"/>
        <v>34928321.140000001</v>
      </c>
      <c r="N10" s="13">
        <f t="shared" si="3"/>
        <v>7676346.8600000013</v>
      </c>
      <c r="O10" s="13">
        <f>O11+O14+O16+O17+O18+O19+O24+O26</f>
        <v>90052267.859999999</v>
      </c>
      <c r="P10" s="13">
        <f t="shared" ref="P10" si="4">P11+P14+P16+P17+P18+P19+P24</f>
        <v>82375921</v>
      </c>
      <c r="Q10" s="13">
        <f>Q11+Q14+Q16+Q17+Q18+Q19+Q24+Q26</f>
        <v>31668204.91</v>
      </c>
      <c r="R10" s="13">
        <f>R11+R14+R16+R17+R18+R19+R24+R26</f>
        <v>3260116.23</v>
      </c>
      <c r="S10" s="14">
        <f t="shared" ref="S10:S11" si="5">+M10/J10*100</f>
        <v>81.982380756963067</v>
      </c>
      <c r="T10" s="14">
        <f>+M10/I10*100</f>
        <v>27.946996745230575</v>
      </c>
    </row>
    <row r="11" spans="2:22" ht="13.5" customHeight="1">
      <c r="B11" s="19" t="s">
        <v>27</v>
      </c>
      <c r="C11" s="20" t="s">
        <v>28</v>
      </c>
      <c r="D11" s="13">
        <f t="shared" ref="D11:R11" si="6">SUM(D12:D13)</f>
        <v>97080713</v>
      </c>
      <c r="E11" s="13">
        <f t="shared" si="6"/>
        <v>0</v>
      </c>
      <c r="F11" s="13">
        <f t="shared" ref="F11" si="7">SUM(F12:F13)</f>
        <v>-280042</v>
      </c>
      <c r="G11" s="13">
        <f t="shared" si="6"/>
        <v>-699066</v>
      </c>
      <c r="H11" s="13">
        <f t="shared" si="6"/>
        <v>483996</v>
      </c>
      <c r="I11" s="13">
        <f t="shared" si="6"/>
        <v>96800671</v>
      </c>
      <c r="J11" s="13">
        <f>SUM(J12:J13)</f>
        <v>31710654</v>
      </c>
      <c r="K11" s="13">
        <f t="shared" si="6"/>
        <v>0</v>
      </c>
      <c r="L11" s="13">
        <f t="shared" si="6"/>
        <v>7789063.0999999996</v>
      </c>
      <c r="M11" s="13">
        <f t="shared" si="6"/>
        <v>27198406.539999999</v>
      </c>
      <c r="N11" s="13">
        <f t="shared" si="6"/>
        <v>4512247.4600000009</v>
      </c>
      <c r="O11" s="13">
        <f t="shared" si="6"/>
        <v>69602264.460000008</v>
      </c>
      <c r="P11" s="13">
        <f t="shared" si="6"/>
        <v>65090017</v>
      </c>
      <c r="Q11" s="13">
        <f t="shared" si="6"/>
        <v>25241532.920000002</v>
      </c>
      <c r="R11" s="13">
        <f t="shared" si="6"/>
        <v>1956873.62</v>
      </c>
      <c r="S11" s="14">
        <f t="shared" si="5"/>
        <v>85.770563230893941</v>
      </c>
      <c r="T11" s="14">
        <f t="shared" ref="T11" si="8">+M11/I11*100</f>
        <v>28.097332651754037</v>
      </c>
      <c r="V11" s="7"/>
    </row>
    <row r="12" spans="2:22" ht="13.5" customHeight="1">
      <c r="B12" s="21" t="s">
        <v>29</v>
      </c>
      <c r="C12" s="22" t="s">
        <v>30</v>
      </c>
      <c r="D12" s="23">
        <v>96139254</v>
      </c>
      <c r="E12" s="23">
        <v>0</v>
      </c>
      <c r="F12" s="23">
        <v>-764038</v>
      </c>
      <c r="G12" s="23">
        <v>-699066</v>
      </c>
      <c r="H12" s="23">
        <v>0</v>
      </c>
      <c r="I12" s="23">
        <v>95375216</v>
      </c>
      <c r="J12" s="23">
        <v>31162238</v>
      </c>
      <c r="K12" s="23">
        <v>0</v>
      </c>
      <c r="L12" s="25">
        <v>7789063.0999999996</v>
      </c>
      <c r="M12" s="25">
        <v>27198406.539999999</v>
      </c>
      <c r="N12" s="24">
        <f>J12-M12</f>
        <v>3963831.4600000009</v>
      </c>
      <c r="O12" s="24">
        <f>+N12+P12</f>
        <v>68176809.460000008</v>
      </c>
      <c r="P12" s="24">
        <f>+I12-J12</f>
        <v>64212978</v>
      </c>
      <c r="Q12" s="26">
        <v>25241532.920000002</v>
      </c>
      <c r="R12" s="24">
        <v>1956873.62</v>
      </c>
      <c r="S12" s="27">
        <f>+M12/J12*100</f>
        <v>87.280016730505679</v>
      </c>
      <c r="T12" s="27">
        <f>+M12/I12*100</f>
        <v>28.517268616198994</v>
      </c>
    </row>
    <row r="13" spans="2:22" ht="13.5" customHeight="1">
      <c r="B13" s="28" t="s">
        <v>31</v>
      </c>
      <c r="C13" s="29" t="s">
        <v>32</v>
      </c>
      <c r="D13" s="23">
        <v>941459</v>
      </c>
      <c r="E13" s="23">
        <v>0</v>
      </c>
      <c r="F13" s="23">
        <v>483996</v>
      </c>
      <c r="G13" s="23">
        <v>0</v>
      </c>
      <c r="H13" s="23">
        <v>483996</v>
      </c>
      <c r="I13" s="23">
        <v>1425455</v>
      </c>
      <c r="J13" s="23">
        <v>548416</v>
      </c>
      <c r="K13" s="23">
        <v>0</v>
      </c>
      <c r="L13" s="24">
        <v>0</v>
      </c>
      <c r="M13" s="24">
        <v>0</v>
      </c>
      <c r="N13" s="24">
        <f t="shared" ref="N13" si="9">J13-M13</f>
        <v>548416</v>
      </c>
      <c r="O13" s="24">
        <f>+N13+P13</f>
        <v>1425455</v>
      </c>
      <c r="P13" s="24">
        <f>+I13-J13</f>
        <v>877039</v>
      </c>
      <c r="Q13" s="24">
        <v>0</v>
      </c>
      <c r="R13" s="24">
        <v>0</v>
      </c>
      <c r="S13" s="27">
        <f>+M13/J13*100</f>
        <v>0</v>
      </c>
      <c r="T13" s="27">
        <f>+M13/I13*100</f>
        <v>0</v>
      </c>
    </row>
    <row r="14" spans="2:22" s="3" customFormat="1" ht="13.5" customHeight="1">
      <c r="B14" s="30" t="s">
        <v>33</v>
      </c>
      <c r="C14" s="20" t="s">
        <v>34</v>
      </c>
      <c r="D14" s="13">
        <f>+D15</f>
        <v>54000</v>
      </c>
      <c r="E14" s="13">
        <f t="shared" ref="E14:R14" si="10">+E15</f>
        <v>0</v>
      </c>
      <c r="F14" s="13">
        <f t="shared" si="10"/>
        <v>16500</v>
      </c>
      <c r="G14" s="13">
        <f>+G15</f>
        <v>16500</v>
      </c>
      <c r="H14" s="13">
        <f t="shared" si="10"/>
        <v>0</v>
      </c>
      <c r="I14" s="13">
        <f>+I15</f>
        <v>70500</v>
      </c>
      <c r="J14" s="13">
        <f>+J15</f>
        <v>34500</v>
      </c>
      <c r="K14" s="13">
        <f t="shared" si="10"/>
        <v>0</v>
      </c>
      <c r="L14" s="13">
        <f>+L15</f>
        <v>4000</v>
      </c>
      <c r="M14" s="13">
        <f>+M15</f>
        <v>16000</v>
      </c>
      <c r="N14" s="13">
        <f>+N15</f>
        <v>18500</v>
      </c>
      <c r="O14" s="13">
        <f>+O15</f>
        <v>54500</v>
      </c>
      <c r="P14" s="13">
        <f t="shared" si="10"/>
        <v>36000</v>
      </c>
      <c r="Q14" s="13">
        <f t="shared" si="10"/>
        <v>14750</v>
      </c>
      <c r="R14" s="13">
        <f t="shared" si="10"/>
        <v>1250</v>
      </c>
      <c r="S14" s="14">
        <f t="shared" ref="S14:S88" si="11">+M14/J14*100</f>
        <v>46.376811594202898</v>
      </c>
      <c r="T14" s="14">
        <f t="shared" ref="T14:T88" si="12">+M14/I14*100</f>
        <v>22.695035460992909</v>
      </c>
    </row>
    <row r="15" spans="2:22" ht="13.5" customHeight="1">
      <c r="B15" s="21" t="s">
        <v>35</v>
      </c>
      <c r="C15" s="29" t="s">
        <v>36</v>
      </c>
      <c r="D15" s="23">
        <v>54000</v>
      </c>
      <c r="E15" s="23">
        <v>0</v>
      </c>
      <c r="F15" s="23">
        <v>16500</v>
      </c>
      <c r="G15" s="23">
        <v>16500</v>
      </c>
      <c r="H15" s="23">
        <v>0</v>
      </c>
      <c r="I15" s="23">
        <v>70500</v>
      </c>
      <c r="J15" s="23">
        <v>34500</v>
      </c>
      <c r="K15" s="23">
        <v>0</v>
      </c>
      <c r="L15" s="25">
        <v>4000</v>
      </c>
      <c r="M15" s="25">
        <v>16000</v>
      </c>
      <c r="N15" s="24">
        <f>J15-M15</f>
        <v>18500</v>
      </c>
      <c r="O15" s="24">
        <f t="shared" ref="O15:O30" si="13">+N15+P15</f>
        <v>54500</v>
      </c>
      <c r="P15" s="24">
        <f>+I15-J15</f>
        <v>36000</v>
      </c>
      <c r="Q15" s="26">
        <v>14750</v>
      </c>
      <c r="R15" s="24">
        <v>1250</v>
      </c>
      <c r="S15" s="27">
        <f t="shared" si="11"/>
        <v>46.376811594202898</v>
      </c>
      <c r="T15" s="27">
        <f t="shared" si="12"/>
        <v>22.695035460992909</v>
      </c>
    </row>
    <row r="16" spans="2:22" s="3" customFormat="1" ht="13.5" customHeight="1">
      <c r="B16" s="31" t="s">
        <v>37</v>
      </c>
      <c r="C16" s="20" t="s">
        <v>38</v>
      </c>
      <c r="D16" s="32">
        <v>649800</v>
      </c>
      <c r="E16" s="32">
        <v>0</v>
      </c>
      <c r="F16" s="32">
        <v>0</v>
      </c>
      <c r="G16" s="32">
        <v>0</v>
      </c>
      <c r="H16" s="32">
        <v>0</v>
      </c>
      <c r="I16" s="32">
        <v>649800</v>
      </c>
      <c r="J16" s="32">
        <v>216600</v>
      </c>
      <c r="K16" s="32">
        <v>0</v>
      </c>
      <c r="L16" s="33">
        <v>40088</v>
      </c>
      <c r="M16" s="33">
        <v>158435.34</v>
      </c>
      <c r="N16" s="13">
        <f>J16-M16</f>
        <v>58164.66</v>
      </c>
      <c r="O16" s="13">
        <f>+N16+P16</f>
        <v>491364.66000000003</v>
      </c>
      <c r="P16" s="13">
        <f>+I16-J16</f>
        <v>433200</v>
      </c>
      <c r="Q16" s="34">
        <v>158435.34</v>
      </c>
      <c r="R16" s="13">
        <v>0</v>
      </c>
      <c r="S16" s="14">
        <f t="shared" si="11"/>
        <v>73.14650969529086</v>
      </c>
      <c r="T16" s="14">
        <f t="shared" si="12"/>
        <v>24.382169898430288</v>
      </c>
    </row>
    <row r="17" spans="2:26" s="3" customFormat="1" ht="13.5" customHeight="1">
      <c r="B17" s="31" t="s">
        <v>39</v>
      </c>
      <c r="C17" s="20" t="s">
        <v>40</v>
      </c>
      <c r="D17" s="32">
        <v>52125</v>
      </c>
      <c r="E17" s="32">
        <v>0</v>
      </c>
      <c r="F17" s="32">
        <v>0</v>
      </c>
      <c r="G17" s="32">
        <v>0</v>
      </c>
      <c r="H17" s="32">
        <v>0</v>
      </c>
      <c r="I17" s="32">
        <v>52125</v>
      </c>
      <c r="J17" s="32">
        <v>52125</v>
      </c>
      <c r="K17" s="32">
        <v>0</v>
      </c>
      <c r="L17" s="32">
        <v>0</v>
      </c>
      <c r="M17" s="32">
        <v>0</v>
      </c>
      <c r="N17" s="13">
        <f>J17-M17</f>
        <v>52125</v>
      </c>
      <c r="O17" s="13">
        <f>+N17+P17</f>
        <v>52125</v>
      </c>
      <c r="P17" s="13">
        <f>+I17-J17</f>
        <v>0</v>
      </c>
      <c r="Q17" s="13">
        <v>0</v>
      </c>
      <c r="R17" s="13">
        <v>0</v>
      </c>
      <c r="S17" s="14">
        <f t="shared" si="11"/>
        <v>0</v>
      </c>
      <c r="T17" s="14">
        <f t="shared" si="12"/>
        <v>0</v>
      </c>
    </row>
    <row r="18" spans="2:26" s="3" customFormat="1" ht="13.5" customHeight="1">
      <c r="B18" s="31" t="s">
        <v>41</v>
      </c>
      <c r="C18" s="20" t="s">
        <v>42</v>
      </c>
      <c r="D18" s="32">
        <v>8095037</v>
      </c>
      <c r="E18" s="32">
        <v>0</v>
      </c>
      <c r="F18" s="32">
        <v>38164</v>
      </c>
      <c r="G18" s="32">
        <v>1313</v>
      </c>
      <c r="H18" s="32">
        <v>36851</v>
      </c>
      <c r="I18" s="32">
        <v>8133201</v>
      </c>
      <c r="J18" s="32">
        <v>2736503</v>
      </c>
      <c r="K18" s="32">
        <v>0</v>
      </c>
      <c r="L18" s="32">
        <v>4982.08</v>
      </c>
      <c r="M18" s="32">
        <v>2264539.79</v>
      </c>
      <c r="N18" s="13">
        <f>J18-M18</f>
        <v>471963.20999999996</v>
      </c>
      <c r="O18" s="13">
        <f>+N18+P18</f>
        <v>5868661.21</v>
      </c>
      <c r="P18" s="13">
        <f>+I18-J18</f>
        <v>5396698</v>
      </c>
      <c r="Q18" s="13">
        <v>2260449.54</v>
      </c>
      <c r="R18" s="13">
        <v>4090.25</v>
      </c>
      <c r="S18" s="14">
        <f>+M18/J18*100</f>
        <v>82.753053440833071</v>
      </c>
      <c r="T18" s="14">
        <f t="shared" si="12"/>
        <v>27.843155357896602</v>
      </c>
    </row>
    <row r="19" spans="2:26" ht="13.5" customHeight="1">
      <c r="B19" s="31" t="s">
        <v>43</v>
      </c>
      <c r="C19" s="20" t="s">
        <v>44</v>
      </c>
      <c r="D19" s="13">
        <f>SUM(D20:D23)</f>
        <v>17038077</v>
      </c>
      <c r="E19" s="13">
        <f t="shared" ref="E19:R19" si="14">SUM(E20:E23)</f>
        <v>0</v>
      </c>
      <c r="F19" s="13">
        <f>SUM(F20:F23)</f>
        <v>279204</v>
      </c>
      <c r="G19" s="13">
        <f>SUM(G20:G23)</f>
        <v>2733</v>
      </c>
      <c r="H19" s="13">
        <f>SUM(H20:H23)</f>
        <v>276471</v>
      </c>
      <c r="I19" s="13">
        <f>SUM(I20:I23)</f>
        <v>17317281</v>
      </c>
      <c r="J19" s="13">
        <f>SUM(J20:J23)</f>
        <v>5897275</v>
      </c>
      <c r="K19" s="13">
        <f t="shared" si="14"/>
        <v>0</v>
      </c>
      <c r="L19" s="13">
        <f>SUM(L20:L23)</f>
        <v>1132248.3899999999</v>
      </c>
      <c r="M19" s="13">
        <f>SUM(M20:M23)</f>
        <v>4765475.63</v>
      </c>
      <c r="N19" s="13">
        <f>SUM(N20:N23)</f>
        <v>1131799.3700000001</v>
      </c>
      <c r="O19" s="13">
        <f>SUM(O20:O23)</f>
        <v>12551805.370000001</v>
      </c>
      <c r="P19" s="13">
        <f t="shared" si="14"/>
        <v>11420006</v>
      </c>
      <c r="Q19" s="13">
        <f t="shared" si="14"/>
        <v>3631911.31</v>
      </c>
      <c r="R19" s="13">
        <f t="shared" si="14"/>
        <v>1133564.3199999998</v>
      </c>
      <c r="S19" s="14">
        <f>+M19/J19*100</f>
        <v>80.808095773047711</v>
      </c>
      <c r="T19" s="14">
        <f t="shared" si="12"/>
        <v>27.518613516752428</v>
      </c>
    </row>
    <row r="20" spans="2:26" ht="13.5" customHeight="1">
      <c r="B20" s="35" t="s">
        <v>45</v>
      </c>
      <c r="C20" s="29" t="s">
        <v>46</v>
      </c>
      <c r="D20" s="23">
        <v>13831441</v>
      </c>
      <c r="E20" s="23">
        <v>0</v>
      </c>
      <c r="F20" s="23">
        <v>242725</v>
      </c>
      <c r="G20" s="23">
        <v>2187</v>
      </c>
      <c r="H20" s="23">
        <v>240538</v>
      </c>
      <c r="I20" s="23">
        <v>14074166</v>
      </c>
      <c r="J20" s="23">
        <v>4804234</v>
      </c>
      <c r="K20" s="23">
        <v>0</v>
      </c>
      <c r="L20" s="25">
        <v>909712.79</v>
      </c>
      <c r="M20" s="25">
        <v>3876194.92</v>
      </c>
      <c r="N20" s="24">
        <f t="shared" ref="N20:N30" si="15">J20-M20</f>
        <v>928039.08000000007</v>
      </c>
      <c r="O20" s="24">
        <f t="shared" si="13"/>
        <v>10197971.08</v>
      </c>
      <c r="P20" s="24">
        <f>+I20-J20</f>
        <v>9269932</v>
      </c>
      <c r="Q20" s="24">
        <v>2965393.02</v>
      </c>
      <c r="R20" s="36">
        <v>910801.9</v>
      </c>
      <c r="S20" s="27">
        <f t="shared" si="11"/>
        <v>80.68289179919212</v>
      </c>
      <c r="T20" s="27">
        <f t="shared" si="12"/>
        <v>27.541205070339515</v>
      </c>
    </row>
    <row r="21" spans="2:26" ht="13.5" customHeight="1">
      <c r="B21" s="37" t="s">
        <v>47</v>
      </c>
      <c r="C21" s="29" t="s">
        <v>48</v>
      </c>
      <c r="D21" s="23">
        <v>1457562</v>
      </c>
      <c r="E21" s="23">
        <v>0</v>
      </c>
      <c r="F21" s="23">
        <v>7511</v>
      </c>
      <c r="G21" s="23">
        <v>248</v>
      </c>
      <c r="H21" s="23">
        <v>7263</v>
      </c>
      <c r="I21" s="23">
        <v>1465073</v>
      </c>
      <c r="J21" s="23">
        <v>487783</v>
      </c>
      <c r="K21" s="23">
        <v>0</v>
      </c>
      <c r="L21" s="25">
        <v>102314.68</v>
      </c>
      <c r="M21" s="25">
        <v>408782.26</v>
      </c>
      <c r="N21" s="24">
        <f t="shared" si="15"/>
        <v>79000.739999999991</v>
      </c>
      <c r="O21" s="24">
        <f t="shared" si="13"/>
        <v>1056290.74</v>
      </c>
      <c r="P21" s="24">
        <f>+I21-J21</f>
        <v>977290</v>
      </c>
      <c r="Q21" s="24">
        <v>306354.17</v>
      </c>
      <c r="R21" s="36">
        <v>102428.09</v>
      </c>
      <c r="S21" s="27">
        <f t="shared" si="11"/>
        <v>83.804121914867878</v>
      </c>
      <c r="T21" s="27">
        <f t="shared" si="12"/>
        <v>27.90183560819154</v>
      </c>
    </row>
    <row r="22" spans="2:26" ht="13.5" customHeight="1">
      <c r="B22" s="35" t="s">
        <v>49</v>
      </c>
      <c r="C22" s="29" t="s">
        <v>50</v>
      </c>
      <c r="D22" s="23">
        <v>1457562</v>
      </c>
      <c r="E22" s="23">
        <v>0</v>
      </c>
      <c r="F22" s="23">
        <v>27580</v>
      </c>
      <c r="G22" s="23">
        <v>248</v>
      </c>
      <c r="H22" s="23">
        <v>27332</v>
      </c>
      <c r="I22" s="23">
        <v>1485142</v>
      </c>
      <c r="J22" s="23">
        <v>507852</v>
      </c>
      <c r="K22" s="23">
        <v>0</v>
      </c>
      <c r="L22" s="25">
        <v>102925.75</v>
      </c>
      <c r="M22" s="25">
        <v>411255.54</v>
      </c>
      <c r="N22" s="24">
        <f t="shared" si="15"/>
        <v>96596.460000000021</v>
      </c>
      <c r="O22" s="24">
        <f t="shared" si="13"/>
        <v>1073886.46</v>
      </c>
      <c r="P22" s="24">
        <f>+I22-J22</f>
        <v>977290</v>
      </c>
      <c r="Q22" s="24">
        <v>308216.38</v>
      </c>
      <c r="R22" s="36">
        <v>103039.16</v>
      </c>
      <c r="S22" s="27">
        <f t="shared" si="11"/>
        <v>80.979407386403906</v>
      </c>
      <c r="T22" s="27">
        <f t="shared" si="12"/>
        <v>27.691327832624758</v>
      </c>
    </row>
    <row r="23" spans="2:26" ht="13.5" customHeight="1">
      <c r="B23" s="35" t="s">
        <v>51</v>
      </c>
      <c r="C23" s="29" t="s">
        <v>52</v>
      </c>
      <c r="D23" s="23">
        <v>291512</v>
      </c>
      <c r="E23" s="23">
        <v>0</v>
      </c>
      <c r="F23" s="23">
        <v>1388</v>
      </c>
      <c r="G23" s="23">
        <v>50</v>
      </c>
      <c r="H23" s="23">
        <v>1338</v>
      </c>
      <c r="I23" s="23">
        <v>292900</v>
      </c>
      <c r="J23" s="23">
        <v>97406</v>
      </c>
      <c r="K23" s="23">
        <v>0</v>
      </c>
      <c r="L23" s="25">
        <v>17295.169999999998</v>
      </c>
      <c r="M23" s="25">
        <v>69242.91</v>
      </c>
      <c r="N23" s="24">
        <f t="shared" si="15"/>
        <v>28163.089999999997</v>
      </c>
      <c r="O23" s="24">
        <f t="shared" si="13"/>
        <v>223657.09</v>
      </c>
      <c r="P23" s="24">
        <f>+I23-J23</f>
        <v>195494</v>
      </c>
      <c r="Q23" s="24">
        <v>51947.74</v>
      </c>
      <c r="R23" s="36">
        <v>17295.169999999998</v>
      </c>
      <c r="S23" s="27">
        <f t="shared" si="11"/>
        <v>71.086904297476551</v>
      </c>
      <c r="T23" s="27">
        <f t="shared" si="12"/>
        <v>23.640460908159781</v>
      </c>
    </row>
    <row r="24" spans="2:26" ht="13.5" customHeight="1">
      <c r="B24" s="38" t="s">
        <v>53</v>
      </c>
      <c r="C24" s="39" t="s">
        <v>54</v>
      </c>
      <c r="D24" s="32">
        <f>+D25</f>
        <v>0</v>
      </c>
      <c r="E24" s="32">
        <f t="shared" ref="E24:R24" si="16">+E25</f>
        <v>0</v>
      </c>
      <c r="F24" s="32">
        <f t="shared" si="16"/>
        <v>1331575</v>
      </c>
      <c r="G24" s="32">
        <f t="shared" si="16"/>
        <v>0</v>
      </c>
      <c r="H24" s="32">
        <f t="shared" si="16"/>
        <v>1331575</v>
      </c>
      <c r="I24" s="32">
        <f t="shared" si="16"/>
        <v>1331575</v>
      </c>
      <c r="J24" s="32">
        <f t="shared" si="16"/>
        <v>1331575</v>
      </c>
      <c r="K24" s="32">
        <f t="shared" si="16"/>
        <v>0</v>
      </c>
      <c r="L24" s="32">
        <f t="shared" si="16"/>
        <v>0</v>
      </c>
      <c r="M24" s="32">
        <f t="shared" si="16"/>
        <v>0</v>
      </c>
      <c r="N24" s="32">
        <f t="shared" si="16"/>
        <v>1331575</v>
      </c>
      <c r="O24" s="32">
        <f t="shared" si="16"/>
        <v>1331575</v>
      </c>
      <c r="P24" s="32">
        <f t="shared" si="16"/>
        <v>0</v>
      </c>
      <c r="Q24" s="32">
        <f t="shared" si="16"/>
        <v>0</v>
      </c>
      <c r="R24" s="32">
        <f t="shared" si="16"/>
        <v>0</v>
      </c>
      <c r="S24" s="14">
        <f t="shared" si="11"/>
        <v>0</v>
      </c>
      <c r="T24" s="14">
        <f t="shared" si="12"/>
        <v>0</v>
      </c>
    </row>
    <row r="25" spans="2:26" ht="13.5" customHeight="1">
      <c r="B25" s="40" t="s">
        <v>55</v>
      </c>
      <c r="C25" s="41" t="s">
        <v>56</v>
      </c>
      <c r="D25" s="23">
        <v>0</v>
      </c>
      <c r="E25" s="23">
        <v>0</v>
      </c>
      <c r="F25" s="23">
        <v>1331575</v>
      </c>
      <c r="G25" s="23">
        <v>0</v>
      </c>
      <c r="H25" s="23">
        <v>1331575</v>
      </c>
      <c r="I25" s="23">
        <v>1331575</v>
      </c>
      <c r="J25" s="23">
        <v>1331575</v>
      </c>
      <c r="K25" s="23">
        <v>0</v>
      </c>
      <c r="L25" s="23">
        <v>0</v>
      </c>
      <c r="M25" s="23">
        <v>0</v>
      </c>
      <c r="N25" s="24">
        <f t="shared" si="15"/>
        <v>1331575</v>
      </c>
      <c r="O25" s="24">
        <f>+N25+P25</f>
        <v>1331575</v>
      </c>
      <c r="P25" s="24">
        <f>+I25-J25</f>
        <v>0</v>
      </c>
      <c r="Q25" s="24">
        <v>0</v>
      </c>
      <c r="R25" s="24">
        <v>0</v>
      </c>
      <c r="S25" s="27">
        <f t="shared" si="11"/>
        <v>0</v>
      </c>
      <c r="T25" s="27">
        <f t="shared" si="12"/>
        <v>0</v>
      </c>
    </row>
    <row r="26" spans="2:26" ht="13.5" customHeight="1">
      <c r="B26" s="38" t="s">
        <v>57</v>
      </c>
      <c r="C26" s="42" t="s">
        <v>58</v>
      </c>
      <c r="D26" s="32">
        <f>+D27+D28+D29+D30</f>
        <v>0</v>
      </c>
      <c r="E26" s="32">
        <f t="shared" ref="E26" si="17">+E27+E28+E29+E30</f>
        <v>0</v>
      </c>
      <c r="F26" s="32">
        <f>+F27+F28+F29+F30</f>
        <v>625436</v>
      </c>
      <c r="G26" s="32">
        <f>+G27+G28+G29+G30</f>
        <v>560464</v>
      </c>
      <c r="H26" s="32">
        <f>+H27+H28+H29+H30</f>
        <v>0</v>
      </c>
      <c r="I26" s="32">
        <f>+I27+I28+I29+I30</f>
        <v>625436</v>
      </c>
      <c r="J26" s="32">
        <f>+J27+J28+J29+J30</f>
        <v>625436</v>
      </c>
      <c r="K26" s="32">
        <f t="shared" ref="K26:R26" si="18">+K27+K28+K29+K30</f>
        <v>0</v>
      </c>
      <c r="L26" s="32">
        <f>+L27+L28+L29+L30</f>
        <v>169596.38</v>
      </c>
      <c r="M26" s="32">
        <f>+M27+M28+M29+M30</f>
        <v>525463.84</v>
      </c>
      <c r="N26" s="32">
        <f>+N27+N28+N29+N30</f>
        <v>99972.159999999989</v>
      </c>
      <c r="O26" s="32">
        <f>+O27+O28+O29+O30</f>
        <v>99972.159999999989</v>
      </c>
      <c r="P26" s="32">
        <f t="shared" si="18"/>
        <v>0</v>
      </c>
      <c r="Q26" s="32">
        <f>+Q27+Q28+Q29+Q30</f>
        <v>361125.79999999993</v>
      </c>
      <c r="R26" s="32">
        <f t="shared" si="18"/>
        <v>164338.04</v>
      </c>
      <c r="S26" s="14">
        <f t="shared" si="11"/>
        <v>84.015605113872567</v>
      </c>
      <c r="T26" s="14">
        <f>+M26/I26*100</f>
        <v>84.015605113872567</v>
      </c>
    </row>
    <row r="27" spans="2:26" ht="13.5" customHeight="1">
      <c r="B27" s="40" t="s">
        <v>59</v>
      </c>
      <c r="C27" s="22" t="s">
        <v>28</v>
      </c>
      <c r="D27" s="23">
        <v>0</v>
      </c>
      <c r="E27" s="23">
        <v>0</v>
      </c>
      <c r="F27" s="23">
        <v>491836</v>
      </c>
      <c r="G27" s="23">
        <v>436090</v>
      </c>
      <c r="H27" s="23">
        <v>0</v>
      </c>
      <c r="I27" s="23">
        <v>491836</v>
      </c>
      <c r="J27" s="23">
        <v>491836</v>
      </c>
      <c r="K27" s="23">
        <v>0</v>
      </c>
      <c r="L27" s="43">
        <v>129282.78</v>
      </c>
      <c r="M27" s="43">
        <v>410535.5</v>
      </c>
      <c r="N27" s="24">
        <f t="shared" si="15"/>
        <v>81300.5</v>
      </c>
      <c r="O27" s="24">
        <f t="shared" si="13"/>
        <v>81300.5</v>
      </c>
      <c r="P27" s="24">
        <f t="shared" ref="P27:P30" si="19">+I27-J27</f>
        <v>0</v>
      </c>
      <c r="Q27" s="24">
        <v>283984.21999999997</v>
      </c>
      <c r="R27" s="44">
        <v>126551.28</v>
      </c>
      <c r="S27" s="27">
        <f t="shared" si="11"/>
        <v>83.469998129457792</v>
      </c>
      <c r="T27" s="27">
        <f t="shared" si="12"/>
        <v>83.469998129457792</v>
      </c>
    </row>
    <row r="28" spans="2:26" ht="13.5" customHeight="1">
      <c r="B28" s="40" t="s">
        <v>60</v>
      </c>
      <c r="C28" s="22" t="s">
        <v>38</v>
      </c>
      <c r="D28" s="23">
        <v>0</v>
      </c>
      <c r="E28" s="23">
        <v>0</v>
      </c>
      <c r="F28" s="23">
        <v>3285</v>
      </c>
      <c r="G28" s="23">
        <v>3285</v>
      </c>
      <c r="H28" s="23">
        <v>0</v>
      </c>
      <c r="I28" s="23">
        <v>3285</v>
      </c>
      <c r="J28" s="23">
        <v>3285</v>
      </c>
      <c r="K28" s="23">
        <v>0</v>
      </c>
      <c r="L28" s="43">
        <v>2318</v>
      </c>
      <c r="M28" s="43">
        <v>3275.67</v>
      </c>
      <c r="N28" s="24">
        <f t="shared" si="15"/>
        <v>9.3299999999999272</v>
      </c>
      <c r="O28" s="24">
        <f t="shared" si="13"/>
        <v>9.3299999999999272</v>
      </c>
      <c r="P28" s="24">
        <f t="shared" si="19"/>
        <v>0</v>
      </c>
      <c r="Q28" s="24">
        <v>3275.67</v>
      </c>
      <c r="R28" s="44">
        <v>0</v>
      </c>
      <c r="S28" s="27">
        <f t="shared" si="11"/>
        <v>99.715981735159815</v>
      </c>
      <c r="T28" s="27">
        <f t="shared" si="12"/>
        <v>99.715981735159815</v>
      </c>
    </row>
    <row r="29" spans="2:26" ht="13.5" customHeight="1">
      <c r="B29" s="40" t="s">
        <v>61</v>
      </c>
      <c r="C29" s="22" t="s">
        <v>42</v>
      </c>
      <c r="D29" s="23">
        <v>0</v>
      </c>
      <c r="E29" s="23">
        <v>0</v>
      </c>
      <c r="F29" s="23">
        <v>43642</v>
      </c>
      <c r="G29" s="23">
        <v>43642</v>
      </c>
      <c r="H29" s="23">
        <v>0</v>
      </c>
      <c r="I29" s="23">
        <v>43642</v>
      </c>
      <c r="J29" s="23">
        <v>43642</v>
      </c>
      <c r="K29" s="23">
        <v>0</v>
      </c>
      <c r="L29" s="43">
        <v>15029.52</v>
      </c>
      <c r="M29" s="43">
        <v>40150.120000000003</v>
      </c>
      <c r="N29" s="24">
        <f t="shared" si="15"/>
        <v>3491.8799999999974</v>
      </c>
      <c r="O29" s="24">
        <f t="shared" si="13"/>
        <v>3491.8799999999974</v>
      </c>
      <c r="P29" s="24">
        <f t="shared" si="19"/>
        <v>0</v>
      </c>
      <c r="Q29" s="24">
        <v>25378.93</v>
      </c>
      <c r="R29" s="44">
        <v>14771.19</v>
      </c>
      <c r="S29" s="27">
        <f t="shared" si="11"/>
        <v>91.998808487237071</v>
      </c>
      <c r="T29" s="27">
        <f t="shared" si="12"/>
        <v>91.998808487237071</v>
      </c>
    </row>
    <row r="30" spans="2:26" ht="13.5" customHeight="1">
      <c r="B30" s="40" t="s">
        <v>62</v>
      </c>
      <c r="C30" s="22" t="s">
        <v>44</v>
      </c>
      <c r="D30" s="23">
        <v>0</v>
      </c>
      <c r="E30" s="23">
        <v>0</v>
      </c>
      <c r="F30" s="23">
        <v>86673</v>
      </c>
      <c r="G30" s="23">
        <v>77447</v>
      </c>
      <c r="H30" s="23">
        <v>0</v>
      </c>
      <c r="I30" s="23">
        <v>86673</v>
      </c>
      <c r="J30" s="23">
        <v>86673</v>
      </c>
      <c r="K30" s="23">
        <v>0</v>
      </c>
      <c r="L30" s="43">
        <v>22966.080000000002</v>
      </c>
      <c r="M30" s="43">
        <v>71502.55</v>
      </c>
      <c r="N30" s="24">
        <f t="shared" si="15"/>
        <v>15170.449999999997</v>
      </c>
      <c r="O30" s="24">
        <f t="shared" si="13"/>
        <v>15170.449999999997</v>
      </c>
      <c r="P30" s="24">
        <f t="shared" si="19"/>
        <v>0</v>
      </c>
      <c r="Q30" s="24">
        <v>48486.98</v>
      </c>
      <c r="R30" s="44">
        <v>23015.57</v>
      </c>
      <c r="S30" s="27">
        <f t="shared" si="11"/>
        <v>82.496913687076713</v>
      </c>
      <c r="T30" s="27">
        <f t="shared" si="12"/>
        <v>82.496913687076713</v>
      </c>
    </row>
    <row r="31" spans="2:26" s="4" customFormat="1" ht="13.5" customHeight="1">
      <c r="B31" s="45">
        <v>1</v>
      </c>
      <c r="C31" s="42" t="s">
        <v>63</v>
      </c>
      <c r="D31" s="13">
        <f t="shared" ref="D31:I31" si="20">+D32+D38+D46+D47+D50+D54+D59+D65+D68+D74</f>
        <v>3280679</v>
      </c>
      <c r="E31" s="13">
        <f t="shared" si="20"/>
        <v>0</v>
      </c>
      <c r="F31" s="13">
        <f>+F32+F38+F46+F47+F50+F54+F59+F65+F68+F74</f>
        <v>13671626</v>
      </c>
      <c r="G31" s="13">
        <f t="shared" si="20"/>
        <v>25056</v>
      </c>
      <c r="H31" s="13">
        <f>+H32+H38+H46+H47+H50+H54+H59+H65+H68+H74</f>
        <v>13646570</v>
      </c>
      <c r="I31" s="13">
        <f t="shared" si="20"/>
        <v>16952305</v>
      </c>
      <c r="J31" s="13">
        <f>+J32+J38+J46+J47+J50+J54+J59+J65+J68+J74</f>
        <v>16730905</v>
      </c>
      <c r="K31" s="13">
        <f t="shared" ref="K31:R31" si="21">+K32+K38+K46+K47+K50+K54+K59+K65+K68+K74</f>
        <v>0</v>
      </c>
      <c r="L31" s="13">
        <f t="shared" si="21"/>
        <v>1088947.75</v>
      </c>
      <c r="M31" s="13">
        <f t="shared" si="21"/>
        <v>3275436.08</v>
      </c>
      <c r="N31" s="13">
        <f t="shared" si="21"/>
        <v>13455468.92</v>
      </c>
      <c r="O31" s="13">
        <f>+O32+O38+O46+O47+O50+O54+O59+O65+O68+O74</f>
        <v>13676868.92</v>
      </c>
      <c r="P31" s="13">
        <f t="shared" si="21"/>
        <v>221400</v>
      </c>
      <c r="Q31" s="13">
        <f t="shared" si="21"/>
        <v>1105387.3600000001</v>
      </c>
      <c r="R31" s="13">
        <f t="shared" si="21"/>
        <v>2170048.7200000002</v>
      </c>
      <c r="S31" s="14">
        <f>+M31/J31*100</f>
        <v>19.577160231320423</v>
      </c>
      <c r="T31" s="14">
        <f>+M31/I31*100</f>
        <v>19.32147917348113</v>
      </c>
      <c r="V31" s="46"/>
      <c r="W31" s="46"/>
      <c r="Y31" s="46"/>
      <c r="Z31" s="46"/>
    </row>
    <row r="32" spans="2:26" ht="13.5" customHeight="1">
      <c r="B32" s="45">
        <v>100</v>
      </c>
      <c r="C32" s="42" t="s">
        <v>64</v>
      </c>
      <c r="D32" s="13">
        <f>SUM(D33:D37)</f>
        <v>1300309</v>
      </c>
      <c r="E32" s="13">
        <f>SUM(E33:E37)</f>
        <v>0</v>
      </c>
      <c r="F32" s="13">
        <f t="shared" ref="F32" si="22">SUM(F33:F37)</f>
        <v>2294048</v>
      </c>
      <c r="G32" s="13">
        <f>SUM(G33:G37)</f>
        <v>-8668</v>
      </c>
      <c r="H32" s="13">
        <f>SUM(H33:H37)</f>
        <v>2302716</v>
      </c>
      <c r="I32" s="13">
        <f t="shared" ref="I32:R32" si="23">SUM(I33:I37)</f>
        <v>3594357</v>
      </c>
      <c r="J32" s="13">
        <f t="shared" si="23"/>
        <v>3592357</v>
      </c>
      <c r="K32" s="13">
        <f t="shared" si="23"/>
        <v>0</v>
      </c>
      <c r="L32" s="13">
        <f t="shared" si="23"/>
        <v>764989.86</v>
      </c>
      <c r="M32" s="13">
        <f t="shared" si="23"/>
        <v>1716658.6500000001</v>
      </c>
      <c r="N32" s="13">
        <f t="shared" si="23"/>
        <v>1875698.35</v>
      </c>
      <c r="O32" s="13">
        <f t="shared" si="23"/>
        <v>1877698.35</v>
      </c>
      <c r="P32" s="13">
        <f t="shared" si="23"/>
        <v>2000</v>
      </c>
      <c r="Q32" s="13">
        <f>SUM(Q33:Q37)</f>
        <v>358983.56000000006</v>
      </c>
      <c r="R32" s="13">
        <f t="shared" si="23"/>
        <v>1357675.09</v>
      </c>
      <c r="S32" s="14">
        <f>+M32/J32*100</f>
        <v>47.786415715364598</v>
      </c>
      <c r="T32" s="14">
        <f t="shared" si="12"/>
        <v>47.759826027297791</v>
      </c>
      <c r="V32" s="46"/>
      <c r="W32" s="7"/>
      <c r="Y32" s="46"/>
      <c r="Z32" s="46"/>
    </row>
    <row r="33" spans="2:26" ht="13.5" customHeight="1">
      <c r="B33" s="47">
        <v>101</v>
      </c>
      <c r="C33" s="29" t="s">
        <v>65</v>
      </c>
      <c r="D33" s="23">
        <v>532568</v>
      </c>
      <c r="E33" s="23">
        <v>0</v>
      </c>
      <c r="F33" s="23">
        <v>1168733</v>
      </c>
      <c r="G33" s="23">
        <v>33443</v>
      </c>
      <c r="H33" s="23">
        <v>1135290</v>
      </c>
      <c r="I33" s="23">
        <v>1701301</v>
      </c>
      <c r="J33" s="23">
        <v>1699301</v>
      </c>
      <c r="K33" s="23">
        <v>0</v>
      </c>
      <c r="L33" s="25">
        <v>147026.51</v>
      </c>
      <c r="M33" s="25">
        <v>345090.42</v>
      </c>
      <c r="N33" s="24">
        <f t="shared" ref="N33:N45" si="24">J33-M33</f>
        <v>1354210.58</v>
      </c>
      <c r="O33" s="24">
        <f t="shared" ref="O33:O46" si="25">+N33+P33</f>
        <v>1356210.58</v>
      </c>
      <c r="P33" s="24">
        <f>+I33-J33</f>
        <v>2000</v>
      </c>
      <c r="Q33" s="23">
        <v>187202.31</v>
      </c>
      <c r="R33" s="36">
        <v>157888.10999999999</v>
      </c>
      <c r="S33" s="27">
        <f t="shared" ref="S33:S36" si="26">+M33/J33*100</f>
        <v>20.30778655458921</v>
      </c>
      <c r="T33" s="27">
        <f t="shared" si="12"/>
        <v>20.283913311048426</v>
      </c>
      <c r="V33" s="46"/>
      <c r="W33" s="7"/>
      <c r="Z33" s="7"/>
    </row>
    <row r="34" spans="2:26" ht="13.5" customHeight="1">
      <c r="B34" s="48">
        <v>102</v>
      </c>
      <c r="C34" s="29" t="s">
        <v>66</v>
      </c>
      <c r="D34" s="23">
        <v>751600</v>
      </c>
      <c r="E34" s="23">
        <v>0</v>
      </c>
      <c r="F34" s="23">
        <v>731300</v>
      </c>
      <c r="G34" s="23">
        <v>-36382</v>
      </c>
      <c r="H34" s="23">
        <v>767682</v>
      </c>
      <c r="I34" s="23">
        <v>1482900</v>
      </c>
      <c r="J34" s="23">
        <v>1482900</v>
      </c>
      <c r="K34" s="23">
        <v>0</v>
      </c>
      <c r="L34" s="24">
        <v>218059.11</v>
      </c>
      <c r="M34" s="24">
        <v>962139.92</v>
      </c>
      <c r="N34" s="24">
        <f t="shared" si="24"/>
        <v>520760.07999999996</v>
      </c>
      <c r="O34" s="24">
        <f t="shared" si="25"/>
        <v>520760.07999999996</v>
      </c>
      <c r="P34" s="24">
        <f t="shared" ref="P34:P46" si="27">+I34-J34</f>
        <v>0</v>
      </c>
      <c r="Q34" s="23">
        <v>136967.97</v>
      </c>
      <c r="R34" s="36">
        <v>825171.95</v>
      </c>
      <c r="S34" s="27">
        <f t="shared" si="26"/>
        <v>64.882319778811791</v>
      </c>
      <c r="T34" s="27">
        <f t="shared" si="12"/>
        <v>64.882319778811791</v>
      </c>
      <c r="W34" s="49"/>
    </row>
    <row r="35" spans="2:26" ht="13.5" customHeight="1">
      <c r="B35" s="48">
        <v>103</v>
      </c>
      <c r="C35" s="29" t="s">
        <v>67</v>
      </c>
      <c r="D35" s="23">
        <v>400</v>
      </c>
      <c r="E35" s="23">
        <v>0</v>
      </c>
      <c r="F35" s="23">
        <v>-400</v>
      </c>
      <c r="G35" s="23">
        <v>-400</v>
      </c>
      <c r="H35" s="23">
        <v>0</v>
      </c>
      <c r="I35" s="23">
        <v>0</v>
      </c>
      <c r="J35" s="23">
        <v>0</v>
      </c>
      <c r="K35" s="23">
        <v>0</v>
      </c>
      <c r="L35" s="24">
        <v>0</v>
      </c>
      <c r="M35" s="24">
        <v>0</v>
      </c>
      <c r="N35" s="24">
        <f t="shared" si="24"/>
        <v>0</v>
      </c>
      <c r="O35" s="24">
        <f t="shared" si="25"/>
        <v>0</v>
      </c>
      <c r="P35" s="24">
        <f t="shared" si="27"/>
        <v>0</v>
      </c>
      <c r="Q35" s="23">
        <v>0</v>
      </c>
      <c r="R35" s="24">
        <v>0</v>
      </c>
      <c r="S35" s="27">
        <v>0</v>
      </c>
      <c r="T35" s="27">
        <v>0</v>
      </c>
    </row>
    <row r="36" spans="2:26" ht="13.5" customHeight="1">
      <c r="B36" s="48">
        <v>105</v>
      </c>
      <c r="C36" s="29" t="s">
        <v>68</v>
      </c>
      <c r="D36" s="23">
        <v>0</v>
      </c>
      <c r="E36" s="23">
        <v>0</v>
      </c>
      <c r="F36" s="23">
        <v>399744</v>
      </c>
      <c r="G36" s="23">
        <v>0</v>
      </c>
      <c r="H36" s="23">
        <v>399744</v>
      </c>
      <c r="I36" s="23">
        <v>399744</v>
      </c>
      <c r="J36" s="23">
        <v>399744</v>
      </c>
      <c r="K36" s="23">
        <v>0</v>
      </c>
      <c r="L36" s="24">
        <v>399743.74</v>
      </c>
      <c r="M36" s="24">
        <v>399743.74</v>
      </c>
      <c r="N36" s="24">
        <f t="shared" si="24"/>
        <v>0.26000000000931323</v>
      </c>
      <c r="O36" s="24">
        <f t="shared" si="25"/>
        <v>0.26000000000931323</v>
      </c>
      <c r="P36" s="24">
        <f t="shared" si="27"/>
        <v>0</v>
      </c>
      <c r="Q36" s="23">
        <v>33312.07</v>
      </c>
      <c r="R36" s="24">
        <v>366431.67</v>
      </c>
      <c r="S36" s="27">
        <f t="shared" si="26"/>
        <v>99.999934958373359</v>
      </c>
      <c r="T36" s="27">
        <f t="shared" si="12"/>
        <v>99.999934958373359</v>
      </c>
    </row>
    <row r="37" spans="2:26" ht="13.5" customHeight="1">
      <c r="B37" s="48">
        <v>109</v>
      </c>
      <c r="C37" s="29" t="s">
        <v>69</v>
      </c>
      <c r="D37" s="27">
        <v>15741</v>
      </c>
      <c r="E37" s="23">
        <v>0</v>
      </c>
      <c r="F37" s="23">
        <v>-5329</v>
      </c>
      <c r="G37" s="23">
        <v>-5329</v>
      </c>
      <c r="H37" s="23">
        <v>0</v>
      </c>
      <c r="I37" s="23">
        <v>10412</v>
      </c>
      <c r="J37" s="23">
        <v>10412</v>
      </c>
      <c r="K37" s="23">
        <v>0</v>
      </c>
      <c r="L37" s="23">
        <v>160.5</v>
      </c>
      <c r="M37" s="24">
        <v>9684.57</v>
      </c>
      <c r="N37" s="24">
        <f t="shared" si="24"/>
        <v>727.43000000000029</v>
      </c>
      <c r="O37" s="24">
        <f t="shared" si="25"/>
        <v>727.43000000000029</v>
      </c>
      <c r="P37" s="24">
        <f t="shared" si="27"/>
        <v>0</v>
      </c>
      <c r="Q37" s="24">
        <v>1501.21</v>
      </c>
      <c r="R37" s="23">
        <v>8183.36</v>
      </c>
      <c r="S37" s="27">
        <f t="shared" ref="S37" si="28">+M37/J37*100</f>
        <v>93.013542066845943</v>
      </c>
      <c r="T37" s="27">
        <f t="shared" ref="T37:T40" si="29">+M37/I37*100</f>
        <v>93.013542066845943</v>
      </c>
      <c r="U37" s="50"/>
    </row>
    <row r="38" spans="2:26" ht="13.5" customHeight="1">
      <c r="B38" s="45">
        <v>110</v>
      </c>
      <c r="C38" s="20" t="s">
        <v>70</v>
      </c>
      <c r="D38" s="13">
        <f>SUM(D39:D45)</f>
        <v>784632</v>
      </c>
      <c r="E38" s="13">
        <f>SUM(E39:E45)</f>
        <v>0</v>
      </c>
      <c r="F38" s="13">
        <f>SUM(F39:F45)</f>
        <v>1218730</v>
      </c>
      <c r="G38" s="13">
        <f t="shared" ref="G38" si="30">SUM(G39:G45)</f>
        <v>-200</v>
      </c>
      <c r="H38" s="13">
        <f>SUM(H39:H45)</f>
        <v>1236496</v>
      </c>
      <c r="I38" s="13">
        <f>SUM(I39:I45)</f>
        <v>2003362</v>
      </c>
      <c r="J38" s="13">
        <f>SUM(J39:J45)</f>
        <v>1856237</v>
      </c>
      <c r="K38" s="13">
        <f>SUM(K39:K45)</f>
        <v>0</v>
      </c>
      <c r="L38" s="13">
        <f t="shared" ref="L38" si="31">SUM(L39:L45)</f>
        <v>112713.25</v>
      </c>
      <c r="M38" s="13">
        <f>SUM(M39:M45)</f>
        <v>345538.78</v>
      </c>
      <c r="N38" s="13">
        <f>SUM(N39:N45)</f>
        <v>1510698.2200000002</v>
      </c>
      <c r="O38" s="13">
        <f>SUM(O39:O45)</f>
        <v>1657823.2200000002</v>
      </c>
      <c r="P38" s="13">
        <f>SUM(P39:P45)</f>
        <v>147125</v>
      </c>
      <c r="Q38" s="13">
        <f t="shared" ref="Q38:R38" si="32">SUM(Q39:Q45)</f>
        <v>245899.28</v>
      </c>
      <c r="R38" s="13">
        <f t="shared" si="32"/>
        <v>99639.5</v>
      </c>
      <c r="S38" s="14">
        <f>+M38/J38*100</f>
        <v>18.615014138819561</v>
      </c>
      <c r="T38" s="14">
        <f t="shared" si="29"/>
        <v>17.24794520411189</v>
      </c>
      <c r="U38" s="51"/>
    </row>
    <row r="39" spans="2:26" ht="13.5" customHeight="1">
      <c r="B39" s="52">
        <v>111</v>
      </c>
      <c r="C39" s="29" t="s">
        <v>71</v>
      </c>
      <c r="D39" s="23">
        <v>30660</v>
      </c>
      <c r="E39" s="23">
        <v>0</v>
      </c>
      <c r="F39" s="23">
        <v>0</v>
      </c>
      <c r="G39" s="23">
        <v>0</v>
      </c>
      <c r="H39" s="23">
        <v>0</v>
      </c>
      <c r="I39" s="23">
        <v>30660</v>
      </c>
      <c r="J39" s="23">
        <v>16696</v>
      </c>
      <c r="K39" s="23">
        <v>0</v>
      </c>
      <c r="L39" s="23">
        <v>2122.2199999999998</v>
      </c>
      <c r="M39" s="25">
        <v>7658.44</v>
      </c>
      <c r="N39" s="24">
        <f t="shared" si="24"/>
        <v>9037.5600000000013</v>
      </c>
      <c r="O39" s="24">
        <f>+N39+P39</f>
        <v>23001.56</v>
      </c>
      <c r="P39" s="24">
        <f>+I39-J39</f>
        <v>13964</v>
      </c>
      <c r="Q39" s="24">
        <v>5890.43</v>
      </c>
      <c r="R39" s="23">
        <v>1768.01</v>
      </c>
      <c r="S39" s="27">
        <f>+M39/J39*100</f>
        <v>45.869908960229992</v>
      </c>
      <c r="T39" s="27">
        <f t="shared" si="29"/>
        <v>24.978604044357468</v>
      </c>
      <c r="U39" s="50"/>
    </row>
    <row r="40" spans="2:26" ht="13.5" customHeight="1">
      <c r="B40" s="52">
        <v>112</v>
      </c>
      <c r="C40" s="29" t="s">
        <v>72</v>
      </c>
      <c r="D40" s="23">
        <v>47220</v>
      </c>
      <c r="E40" s="23">
        <v>0</v>
      </c>
      <c r="F40" s="23">
        <v>-200</v>
      </c>
      <c r="G40" s="23">
        <v>-200</v>
      </c>
      <c r="H40" s="23">
        <v>0</v>
      </c>
      <c r="I40" s="23">
        <v>47020</v>
      </c>
      <c r="J40" s="23">
        <v>20800</v>
      </c>
      <c r="K40" s="23">
        <v>0</v>
      </c>
      <c r="L40" s="23">
        <v>383.36</v>
      </c>
      <c r="M40" s="25">
        <v>7585.2</v>
      </c>
      <c r="N40" s="24">
        <f t="shared" si="24"/>
        <v>13214.8</v>
      </c>
      <c r="O40" s="24">
        <f t="shared" si="25"/>
        <v>39434.800000000003</v>
      </c>
      <c r="P40" s="24">
        <f t="shared" si="27"/>
        <v>26220</v>
      </c>
      <c r="Q40" s="24">
        <v>7585.2</v>
      </c>
      <c r="R40" s="23">
        <v>0</v>
      </c>
      <c r="S40" s="27">
        <f t="shared" ref="S40" si="33">+M40/J40*100</f>
        <v>36.467307692307692</v>
      </c>
      <c r="T40" s="27">
        <f t="shared" si="29"/>
        <v>16.131858783496384</v>
      </c>
      <c r="U40" s="50"/>
    </row>
    <row r="41" spans="2:26" ht="13.5" customHeight="1">
      <c r="B41" s="52">
        <v>113</v>
      </c>
      <c r="C41" s="29" t="s">
        <v>73</v>
      </c>
      <c r="D41" s="23">
        <v>3108</v>
      </c>
      <c r="E41" s="23">
        <v>0</v>
      </c>
      <c r="F41" s="23">
        <v>0</v>
      </c>
      <c r="G41" s="23">
        <v>0</v>
      </c>
      <c r="H41" s="23">
        <v>0</v>
      </c>
      <c r="I41" s="23">
        <v>3108</v>
      </c>
      <c r="J41" s="23">
        <v>1036</v>
      </c>
      <c r="K41" s="23">
        <v>0</v>
      </c>
      <c r="L41" s="24">
        <v>205.05</v>
      </c>
      <c r="M41" s="24">
        <v>910.3</v>
      </c>
      <c r="N41" s="24">
        <f t="shared" si="24"/>
        <v>125.70000000000005</v>
      </c>
      <c r="O41" s="24">
        <f t="shared" si="25"/>
        <v>2197.6999999999998</v>
      </c>
      <c r="P41" s="24">
        <f t="shared" si="27"/>
        <v>2072</v>
      </c>
      <c r="Q41" s="23">
        <v>505.25</v>
      </c>
      <c r="R41" s="24">
        <v>405.05</v>
      </c>
      <c r="S41" s="27">
        <f t="shared" si="11"/>
        <v>87.866795366795358</v>
      </c>
      <c r="T41" s="27">
        <f t="shared" si="12"/>
        <v>29.288931788931787</v>
      </c>
    </row>
    <row r="42" spans="2:26" ht="13.5" customHeight="1">
      <c r="B42" s="52">
        <v>114</v>
      </c>
      <c r="C42" s="29" t="s">
        <v>74</v>
      </c>
      <c r="D42" s="23">
        <v>450409</v>
      </c>
      <c r="E42" s="23">
        <v>0</v>
      </c>
      <c r="F42" s="23">
        <v>726529</v>
      </c>
      <c r="G42" s="23">
        <v>0</v>
      </c>
      <c r="H42" s="23">
        <v>744095</v>
      </c>
      <c r="I42" s="23">
        <v>1176938</v>
      </c>
      <c r="J42" s="23">
        <v>1094989</v>
      </c>
      <c r="K42" s="23">
        <v>0</v>
      </c>
      <c r="L42" s="25">
        <v>110002.62</v>
      </c>
      <c r="M42" s="25">
        <v>287560.81</v>
      </c>
      <c r="N42" s="24">
        <f t="shared" si="24"/>
        <v>807428.19</v>
      </c>
      <c r="O42" s="24">
        <f t="shared" si="25"/>
        <v>889377.19</v>
      </c>
      <c r="P42" s="24">
        <f t="shared" si="27"/>
        <v>81949</v>
      </c>
      <c r="Q42" s="23">
        <v>229314.06</v>
      </c>
      <c r="R42" s="23">
        <v>58246.75</v>
      </c>
      <c r="S42" s="27">
        <f t="shared" si="11"/>
        <v>26.261525001621024</v>
      </c>
      <c r="T42" s="27">
        <f t="shared" si="12"/>
        <v>24.432961634342675</v>
      </c>
    </row>
    <row r="43" spans="2:26" ht="13.5" customHeight="1">
      <c r="B43" s="52">
        <v>115</v>
      </c>
      <c r="C43" s="29" t="s">
        <v>75</v>
      </c>
      <c r="D43" s="23">
        <v>70228</v>
      </c>
      <c r="E43" s="23">
        <v>0</v>
      </c>
      <c r="F43" s="23">
        <v>880</v>
      </c>
      <c r="G43" s="23">
        <v>0</v>
      </c>
      <c r="H43" s="23">
        <v>880</v>
      </c>
      <c r="I43" s="23">
        <v>71108</v>
      </c>
      <c r="J43" s="23">
        <v>48188</v>
      </c>
      <c r="K43" s="23">
        <v>0</v>
      </c>
      <c r="L43" s="24">
        <v>0</v>
      </c>
      <c r="M43" s="24">
        <v>10332.700000000001</v>
      </c>
      <c r="N43" s="24">
        <f t="shared" si="24"/>
        <v>37855.300000000003</v>
      </c>
      <c r="O43" s="24">
        <f t="shared" si="25"/>
        <v>60775.3</v>
      </c>
      <c r="P43" s="24">
        <f t="shared" si="27"/>
        <v>22920</v>
      </c>
      <c r="Q43" s="23">
        <v>2487.75</v>
      </c>
      <c r="R43" s="23">
        <v>7844.95</v>
      </c>
      <c r="S43" s="27">
        <f t="shared" si="11"/>
        <v>21.442475305055204</v>
      </c>
      <c r="T43" s="27">
        <f t="shared" si="12"/>
        <v>14.53099510603589</v>
      </c>
    </row>
    <row r="44" spans="2:26" ht="13.5" customHeight="1">
      <c r="B44" s="52">
        <v>116</v>
      </c>
      <c r="C44" s="29" t="s">
        <v>76</v>
      </c>
      <c r="D44" s="23">
        <v>154382</v>
      </c>
      <c r="E44" s="23">
        <v>0</v>
      </c>
      <c r="F44" s="23">
        <v>491521</v>
      </c>
      <c r="G44" s="23">
        <v>0</v>
      </c>
      <c r="H44" s="23">
        <v>491521</v>
      </c>
      <c r="I44" s="23">
        <v>645903</v>
      </c>
      <c r="J44" s="23">
        <v>645903</v>
      </c>
      <c r="K44" s="23">
        <v>0</v>
      </c>
      <c r="L44" s="24">
        <v>0</v>
      </c>
      <c r="M44" s="24">
        <v>31491.33</v>
      </c>
      <c r="N44" s="24">
        <f t="shared" si="24"/>
        <v>614411.67000000004</v>
      </c>
      <c r="O44" s="24">
        <f t="shared" si="25"/>
        <v>614411.67000000004</v>
      </c>
      <c r="P44" s="24">
        <f t="shared" si="27"/>
        <v>0</v>
      </c>
      <c r="Q44" s="23">
        <v>116.59</v>
      </c>
      <c r="R44" s="23">
        <v>31374.74</v>
      </c>
      <c r="S44" s="27">
        <f t="shared" si="11"/>
        <v>4.8755509728240929</v>
      </c>
      <c r="T44" s="27">
        <f t="shared" si="12"/>
        <v>4.8755509728240929</v>
      </c>
    </row>
    <row r="45" spans="2:26" ht="13.5" customHeight="1">
      <c r="B45" s="52">
        <v>117</v>
      </c>
      <c r="C45" s="29" t="s">
        <v>77</v>
      </c>
      <c r="D45" s="23">
        <v>28625</v>
      </c>
      <c r="E45" s="23">
        <v>0</v>
      </c>
      <c r="F45" s="23">
        <v>0</v>
      </c>
      <c r="G45" s="23">
        <v>0</v>
      </c>
      <c r="H45" s="23">
        <v>0</v>
      </c>
      <c r="I45" s="23">
        <v>28625</v>
      </c>
      <c r="J45" s="23">
        <v>28625</v>
      </c>
      <c r="K45" s="23">
        <v>0</v>
      </c>
      <c r="L45" s="24">
        <v>0</v>
      </c>
      <c r="M45" s="24">
        <v>0</v>
      </c>
      <c r="N45" s="24">
        <f t="shared" si="24"/>
        <v>28625</v>
      </c>
      <c r="O45" s="24">
        <f t="shared" si="25"/>
        <v>28625</v>
      </c>
      <c r="P45" s="24">
        <f t="shared" si="27"/>
        <v>0</v>
      </c>
      <c r="Q45" s="23">
        <v>0</v>
      </c>
      <c r="R45" s="23">
        <v>0</v>
      </c>
      <c r="S45" s="27">
        <f t="shared" ref="S45:S46" si="34">+M45/J45*100</f>
        <v>0</v>
      </c>
      <c r="T45" s="27">
        <f t="shared" ref="T45:T46" si="35">+M45/I45*100</f>
        <v>0</v>
      </c>
    </row>
    <row r="46" spans="2:26" ht="13.5" customHeight="1">
      <c r="B46" s="53">
        <v>120</v>
      </c>
      <c r="C46" s="20" t="s">
        <v>78</v>
      </c>
      <c r="D46" s="32">
        <v>4020</v>
      </c>
      <c r="E46" s="32">
        <v>0</v>
      </c>
      <c r="F46" s="32">
        <v>-200</v>
      </c>
      <c r="G46" s="32">
        <v>-1200</v>
      </c>
      <c r="H46" s="32">
        <v>1000</v>
      </c>
      <c r="I46" s="32">
        <v>3820</v>
      </c>
      <c r="J46" s="32">
        <v>3200</v>
      </c>
      <c r="K46" s="32">
        <v>0</v>
      </c>
      <c r="L46" s="13">
        <v>0</v>
      </c>
      <c r="M46" s="13">
        <v>0</v>
      </c>
      <c r="N46" s="13">
        <f>J46-M46</f>
        <v>3200</v>
      </c>
      <c r="O46" s="13">
        <f t="shared" si="25"/>
        <v>3820</v>
      </c>
      <c r="P46" s="13">
        <f t="shared" si="27"/>
        <v>620</v>
      </c>
      <c r="Q46" s="32">
        <v>0</v>
      </c>
      <c r="R46" s="13">
        <v>0</v>
      </c>
      <c r="S46" s="14">
        <f t="shared" si="34"/>
        <v>0</v>
      </c>
      <c r="T46" s="14">
        <f t="shared" si="35"/>
        <v>0</v>
      </c>
    </row>
    <row r="47" spans="2:26" ht="13.5" customHeight="1">
      <c r="B47" s="53">
        <v>130</v>
      </c>
      <c r="C47" s="20" t="s">
        <v>79</v>
      </c>
      <c r="D47" s="13">
        <f>SUM(D48:D49)</f>
        <v>29200</v>
      </c>
      <c r="E47" s="13">
        <f t="shared" ref="E47:Q47" si="36">SUM(E48:E49)</f>
        <v>0</v>
      </c>
      <c r="F47" s="13">
        <f t="shared" ref="F47" si="37">SUM(F48:F49)</f>
        <v>259881</v>
      </c>
      <c r="G47" s="13">
        <f>SUM(G48:G49)</f>
        <v>-11700</v>
      </c>
      <c r="H47" s="13">
        <f t="shared" si="36"/>
        <v>271581</v>
      </c>
      <c r="I47" s="13">
        <f>SUM(I48:I49)</f>
        <v>289081</v>
      </c>
      <c r="J47" s="13">
        <f>SUM(J48:J49)</f>
        <v>288581</v>
      </c>
      <c r="K47" s="13">
        <f t="shared" si="36"/>
        <v>0</v>
      </c>
      <c r="L47" s="13">
        <f t="shared" si="36"/>
        <v>523.41999999999996</v>
      </c>
      <c r="M47" s="13">
        <f t="shared" si="36"/>
        <v>8250.15</v>
      </c>
      <c r="N47" s="13">
        <f>SUM(N48:N49)</f>
        <v>280330.85000000003</v>
      </c>
      <c r="O47" s="13">
        <f t="shared" si="36"/>
        <v>280830.85000000003</v>
      </c>
      <c r="P47" s="13">
        <f t="shared" si="36"/>
        <v>500</v>
      </c>
      <c r="Q47" s="13">
        <f t="shared" si="36"/>
        <v>4726.7299999999996</v>
      </c>
      <c r="R47" s="13">
        <f>SUM(R48:R49)</f>
        <v>3523.42</v>
      </c>
      <c r="S47" s="14">
        <f t="shared" si="11"/>
        <v>2.8588680474459509</v>
      </c>
      <c r="T47" s="14">
        <f t="shared" si="12"/>
        <v>2.853923294855075</v>
      </c>
    </row>
    <row r="48" spans="2:26" ht="13.5" customHeight="1">
      <c r="B48" s="47">
        <v>131</v>
      </c>
      <c r="C48" s="29" t="s">
        <v>80</v>
      </c>
      <c r="D48" s="36">
        <v>2200</v>
      </c>
      <c r="E48" s="23">
        <v>0</v>
      </c>
      <c r="F48" s="23">
        <v>-900</v>
      </c>
      <c r="G48" s="23">
        <v>-900</v>
      </c>
      <c r="H48" s="23">
        <v>0</v>
      </c>
      <c r="I48" s="23">
        <v>1300</v>
      </c>
      <c r="J48" s="36">
        <v>1300</v>
      </c>
      <c r="K48" s="23">
        <v>0</v>
      </c>
      <c r="L48" s="24">
        <v>0</v>
      </c>
      <c r="M48" s="24">
        <v>18.73</v>
      </c>
      <c r="N48" s="24">
        <f t="shared" ref="N48:N49" si="38">J48-M48</f>
        <v>1281.27</v>
      </c>
      <c r="O48" s="24">
        <f t="shared" ref="O48:O49" si="39">+N48+P48</f>
        <v>1281.27</v>
      </c>
      <c r="P48" s="24">
        <f>+I48-J48</f>
        <v>0</v>
      </c>
      <c r="Q48" s="23">
        <v>18.73</v>
      </c>
      <c r="R48" s="24">
        <v>0</v>
      </c>
      <c r="S48" s="27">
        <f>+M48/J48*100</f>
        <v>1.4407692307692308</v>
      </c>
      <c r="T48" s="27">
        <f t="shared" si="12"/>
        <v>1.4407692307692308</v>
      </c>
    </row>
    <row r="49" spans="2:20" ht="13.5" customHeight="1">
      <c r="B49" s="47">
        <v>132</v>
      </c>
      <c r="C49" s="29" t="s">
        <v>81</v>
      </c>
      <c r="D49" s="54">
        <v>27000</v>
      </c>
      <c r="E49" s="23">
        <v>0</v>
      </c>
      <c r="F49" s="23">
        <v>260781</v>
      </c>
      <c r="G49" s="23">
        <v>-10800</v>
      </c>
      <c r="H49" s="23">
        <v>271581</v>
      </c>
      <c r="I49" s="23">
        <v>287781</v>
      </c>
      <c r="J49" s="36">
        <v>287281</v>
      </c>
      <c r="K49" s="23">
        <v>0</v>
      </c>
      <c r="L49" s="24">
        <v>523.41999999999996</v>
      </c>
      <c r="M49" s="24">
        <v>8231.42</v>
      </c>
      <c r="N49" s="24">
        <f t="shared" si="38"/>
        <v>279049.58</v>
      </c>
      <c r="O49" s="24">
        <f t="shared" si="39"/>
        <v>279549.58</v>
      </c>
      <c r="P49" s="24">
        <f>+I49-J49</f>
        <v>500</v>
      </c>
      <c r="Q49" s="23">
        <v>4708</v>
      </c>
      <c r="R49" s="26">
        <v>3523.42</v>
      </c>
      <c r="S49" s="27">
        <f t="shared" si="11"/>
        <v>2.8652852085588676</v>
      </c>
      <c r="T49" s="27">
        <f t="shared" si="12"/>
        <v>2.8603069695358623</v>
      </c>
    </row>
    <row r="50" spans="2:20" ht="13.5" customHeight="1">
      <c r="B50" s="53">
        <v>140</v>
      </c>
      <c r="C50" s="42" t="s">
        <v>82</v>
      </c>
      <c r="D50" s="13">
        <f>SUM(D51:D53)</f>
        <v>210781</v>
      </c>
      <c r="E50" s="13">
        <f t="shared" ref="E50:R50" si="40">SUM(E51:E53)</f>
        <v>0</v>
      </c>
      <c r="F50" s="13">
        <f t="shared" ref="F50" si="41">SUM(F51:F53)</f>
        <v>1634965</v>
      </c>
      <c r="G50" s="13">
        <f t="shared" si="40"/>
        <v>21610</v>
      </c>
      <c r="H50" s="13">
        <f t="shared" si="40"/>
        <v>1619355</v>
      </c>
      <c r="I50" s="13">
        <f>SUM(I51:I53)</f>
        <v>1845746</v>
      </c>
      <c r="J50" s="13">
        <f t="shared" si="40"/>
        <v>1816489</v>
      </c>
      <c r="K50" s="13">
        <f t="shared" si="40"/>
        <v>0</v>
      </c>
      <c r="L50" s="13">
        <f t="shared" si="40"/>
        <v>37359</v>
      </c>
      <c r="M50" s="13">
        <f t="shared" si="40"/>
        <v>119089</v>
      </c>
      <c r="N50" s="13">
        <f>SUM(N51:N53)</f>
        <v>1697400</v>
      </c>
      <c r="O50" s="13">
        <f t="shared" si="40"/>
        <v>1726657</v>
      </c>
      <c r="P50" s="13">
        <f>SUM(P51:P53)</f>
        <v>29257</v>
      </c>
      <c r="Q50" s="13">
        <f>SUM(Q51:Q53)</f>
        <v>101150</v>
      </c>
      <c r="R50" s="13">
        <f t="shared" si="40"/>
        <v>17939</v>
      </c>
      <c r="S50" s="14">
        <f t="shared" si="11"/>
        <v>6.5559989628343471</v>
      </c>
      <c r="T50" s="14">
        <f t="shared" si="12"/>
        <v>6.4520795385713967</v>
      </c>
    </row>
    <row r="51" spans="2:20" ht="13.5" customHeight="1">
      <c r="B51" s="47">
        <v>141</v>
      </c>
      <c r="C51" s="29" t="s">
        <v>83</v>
      </c>
      <c r="D51" s="36">
        <v>136374</v>
      </c>
      <c r="E51" s="23">
        <v>0</v>
      </c>
      <c r="F51" s="23">
        <v>1044076</v>
      </c>
      <c r="G51" s="23">
        <v>23410</v>
      </c>
      <c r="H51" s="23">
        <v>1026666</v>
      </c>
      <c r="I51" s="23">
        <v>1180450</v>
      </c>
      <c r="J51" s="36">
        <v>1156950</v>
      </c>
      <c r="K51" s="23">
        <v>0</v>
      </c>
      <c r="L51" s="25">
        <v>31084</v>
      </c>
      <c r="M51" s="25">
        <v>69582</v>
      </c>
      <c r="N51" s="24">
        <f t="shared" ref="N51:N53" si="42">J51-M51</f>
        <v>1087368</v>
      </c>
      <c r="O51" s="24">
        <f t="shared" ref="O51:O53" si="43">+N51+P51</f>
        <v>1110868</v>
      </c>
      <c r="P51" s="24">
        <f>+I51-J51</f>
        <v>23500</v>
      </c>
      <c r="Q51" s="23">
        <v>57434</v>
      </c>
      <c r="R51" s="26">
        <v>12148</v>
      </c>
      <c r="S51" s="27">
        <f t="shared" si="11"/>
        <v>6.0142616361986256</v>
      </c>
      <c r="T51" s="27">
        <f t="shared" si="12"/>
        <v>5.8945317463679103</v>
      </c>
    </row>
    <row r="52" spans="2:20" ht="13.5" customHeight="1">
      <c r="B52" s="47">
        <v>142</v>
      </c>
      <c r="C52" s="29" t="s">
        <v>84</v>
      </c>
      <c r="D52" s="36">
        <v>40000</v>
      </c>
      <c r="E52" s="23">
        <v>0</v>
      </c>
      <c r="F52" s="23">
        <v>300000</v>
      </c>
      <c r="G52" s="23">
        <v>0</v>
      </c>
      <c r="H52" s="23">
        <v>300000</v>
      </c>
      <c r="I52" s="23">
        <v>340000</v>
      </c>
      <c r="J52" s="36">
        <v>340000</v>
      </c>
      <c r="K52" s="23">
        <v>0</v>
      </c>
      <c r="L52" s="23">
        <v>6000</v>
      </c>
      <c r="M52" s="23">
        <v>43600</v>
      </c>
      <c r="N52" s="24">
        <f t="shared" si="42"/>
        <v>296400</v>
      </c>
      <c r="O52" s="24">
        <f t="shared" si="43"/>
        <v>296400</v>
      </c>
      <c r="P52" s="24">
        <f>+I52-J52</f>
        <v>0</v>
      </c>
      <c r="Q52" s="23">
        <v>43600</v>
      </c>
      <c r="R52" s="24">
        <v>0</v>
      </c>
      <c r="S52" s="27">
        <f t="shared" si="11"/>
        <v>12.823529411764707</v>
      </c>
      <c r="T52" s="27">
        <f t="shared" si="12"/>
        <v>12.823529411764707</v>
      </c>
    </row>
    <row r="53" spans="2:20" ht="13.5" customHeight="1">
      <c r="B53" s="47">
        <v>143</v>
      </c>
      <c r="C53" s="29" t="s">
        <v>85</v>
      </c>
      <c r="D53" s="54">
        <v>34407</v>
      </c>
      <c r="E53" s="23">
        <v>0</v>
      </c>
      <c r="F53" s="23">
        <v>290889</v>
      </c>
      <c r="G53" s="23">
        <v>-1800</v>
      </c>
      <c r="H53" s="23">
        <v>292689</v>
      </c>
      <c r="I53" s="23">
        <v>325296</v>
      </c>
      <c r="J53" s="36">
        <v>319539</v>
      </c>
      <c r="K53" s="23">
        <v>0</v>
      </c>
      <c r="L53" s="25">
        <v>275</v>
      </c>
      <c r="M53" s="25">
        <v>5907</v>
      </c>
      <c r="N53" s="24">
        <f t="shared" si="42"/>
        <v>313632</v>
      </c>
      <c r="O53" s="24">
        <f t="shared" si="43"/>
        <v>319389</v>
      </c>
      <c r="P53" s="24">
        <f>+I53-J53</f>
        <v>5757</v>
      </c>
      <c r="Q53" s="23">
        <v>116</v>
      </c>
      <c r="R53" s="24">
        <v>5791</v>
      </c>
      <c r="S53" s="27">
        <f t="shared" si="11"/>
        <v>1.8486006402974284</v>
      </c>
      <c r="T53" s="27">
        <f t="shared" si="12"/>
        <v>1.8158846097093111</v>
      </c>
    </row>
    <row r="54" spans="2:20" ht="13.5" customHeight="1">
      <c r="B54" s="53">
        <v>150</v>
      </c>
      <c r="C54" s="20" t="s">
        <v>86</v>
      </c>
      <c r="D54" s="13">
        <f>SUM(D55:D58)</f>
        <v>159062</v>
      </c>
      <c r="E54" s="13">
        <f t="shared" ref="E54:Q54" si="44">SUM(E55:E58)</f>
        <v>0</v>
      </c>
      <c r="F54" s="13">
        <f>SUM(F55:F58)</f>
        <v>944394</v>
      </c>
      <c r="G54" s="13">
        <f t="shared" si="44"/>
        <v>13998</v>
      </c>
      <c r="H54" s="13">
        <f>SUM(H55:H58)</f>
        <v>924396</v>
      </c>
      <c r="I54" s="13">
        <f>SUM(I55:I58)</f>
        <v>1103456</v>
      </c>
      <c r="J54" s="13">
        <f>SUM(J55:J58)</f>
        <v>1088508</v>
      </c>
      <c r="K54" s="13">
        <f t="shared" si="44"/>
        <v>0</v>
      </c>
      <c r="L54" s="13">
        <f t="shared" si="44"/>
        <v>35626.28</v>
      </c>
      <c r="M54" s="13">
        <f t="shared" si="44"/>
        <v>90752.81</v>
      </c>
      <c r="N54" s="13">
        <f>SUM(N55:N58)</f>
        <v>997755.19000000006</v>
      </c>
      <c r="O54" s="13">
        <f t="shared" si="44"/>
        <v>1012703.1900000001</v>
      </c>
      <c r="P54" s="13">
        <f t="shared" si="44"/>
        <v>14948</v>
      </c>
      <c r="Q54" s="13">
        <f t="shared" si="44"/>
        <v>63335.13</v>
      </c>
      <c r="R54" s="13">
        <f>SUM(R55:R58)</f>
        <v>27417.68</v>
      </c>
      <c r="S54" s="14">
        <f t="shared" si="11"/>
        <v>8.3373581085302089</v>
      </c>
      <c r="T54" s="14">
        <f t="shared" si="12"/>
        <v>8.224415835339153</v>
      </c>
    </row>
    <row r="55" spans="2:20" ht="13.5" customHeight="1">
      <c r="B55" s="47">
        <v>151</v>
      </c>
      <c r="C55" s="29" t="s">
        <v>83</v>
      </c>
      <c r="D55" s="36">
        <v>93141</v>
      </c>
      <c r="E55" s="23">
        <v>0</v>
      </c>
      <c r="F55" s="23">
        <v>791903</v>
      </c>
      <c r="G55" s="23">
        <v>7735</v>
      </c>
      <c r="H55" s="23">
        <v>778168</v>
      </c>
      <c r="I55" s="23">
        <v>885044</v>
      </c>
      <c r="J55" s="36">
        <v>874653</v>
      </c>
      <c r="K55" s="23">
        <v>0</v>
      </c>
      <c r="L55" s="25">
        <v>28488.83</v>
      </c>
      <c r="M55" s="25">
        <v>58618.16</v>
      </c>
      <c r="N55" s="24">
        <f t="shared" ref="N55:N58" si="45">J55-M55</f>
        <v>816034.84</v>
      </c>
      <c r="O55" s="24">
        <f t="shared" ref="O55:O58" si="46">+N55+P55</f>
        <v>826425.84</v>
      </c>
      <c r="P55" s="24">
        <f>+I55-J55</f>
        <v>10391</v>
      </c>
      <c r="Q55" s="23">
        <v>48452.63</v>
      </c>
      <c r="R55" s="36">
        <v>10165.530000000001</v>
      </c>
      <c r="S55" s="27">
        <f t="shared" si="11"/>
        <v>6.7018760582768264</v>
      </c>
      <c r="T55" s="27">
        <f t="shared" si="12"/>
        <v>6.6231916153321189</v>
      </c>
    </row>
    <row r="56" spans="2:20" ht="13.5" customHeight="1">
      <c r="B56" s="47">
        <v>152</v>
      </c>
      <c r="C56" s="29" t="s">
        <v>87</v>
      </c>
      <c r="D56" s="36">
        <v>15000</v>
      </c>
      <c r="E56" s="23">
        <v>0</v>
      </c>
      <c r="F56" s="23">
        <v>63800</v>
      </c>
      <c r="G56" s="23">
        <v>3800</v>
      </c>
      <c r="H56" s="23">
        <v>60000</v>
      </c>
      <c r="I56" s="23">
        <v>78800</v>
      </c>
      <c r="J56" s="36">
        <v>78800</v>
      </c>
      <c r="K56" s="23">
        <v>0</v>
      </c>
      <c r="L56" s="23">
        <v>3807</v>
      </c>
      <c r="M56" s="23">
        <v>17214.2</v>
      </c>
      <c r="N56" s="24">
        <f t="shared" si="45"/>
        <v>61585.8</v>
      </c>
      <c r="O56" s="24">
        <f t="shared" si="46"/>
        <v>61585.8</v>
      </c>
      <c r="P56" s="24">
        <f>+I56-J56</f>
        <v>0</v>
      </c>
      <c r="Q56" s="23">
        <v>11780</v>
      </c>
      <c r="R56" s="36">
        <v>5434.2</v>
      </c>
      <c r="S56" s="27">
        <f t="shared" si="11"/>
        <v>21.84543147208122</v>
      </c>
      <c r="T56" s="27">
        <f t="shared" si="12"/>
        <v>21.84543147208122</v>
      </c>
    </row>
    <row r="57" spans="2:20" ht="13.5" customHeight="1">
      <c r="B57" s="47">
        <v>153</v>
      </c>
      <c r="C57" s="29" t="s">
        <v>88</v>
      </c>
      <c r="D57" s="36">
        <v>46271</v>
      </c>
      <c r="E57" s="23">
        <v>0</v>
      </c>
      <c r="F57" s="23">
        <v>68158</v>
      </c>
      <c r="G57" s="23">
        <v>-370</v>
      </c>
      <c r="H57" s="23">
        <v>68528</v>
      </c>
      <c r="I57" s="23">
        <v>114429</v>
      </c>
      <c r="J57" s="36">
        <v>109882</v>
      </c>
      <c r="K57" s="23">
        <v>0</v>
      </c>
      <c r="L57" s="25">
        <v>137.5</v>
      </c>
      <c r="M57" s="25">
        <v>8619.5</v>
      </c>
      <c r="N57" s="24">
        <f t="shared" si="45"/>
        <v>101262.5</v>
      </c>
      <c r="O57" s="24">
        <f t="shared" si="46"/>
        <v>105809.5</v>
      </c>
      <c r="P57" s="24">
        <f>+I57-J57</f>
        <v>4547</v>
      </c>
      <c r="Q57" s="23">
        <v>5</v>
      </c>
      <c r="R57" s="24">
        <v>8614.5</v>
      </c>
      <c r="S57" s="27">
        <f t="shared" si="11"/>
        <v>7.844323911104639</v>
      </c>
      <c r="T57" s="27">
        <f t="shared" si="12"/>
        <v>7.5326184795812257</v>
      </c>
    </row>
    <row r="58" spans="2:20" ht="13.5" customHeight="1">
      <c r="B58" s="47">
        <v>154</v>
      </c>
      <c r="C58" s="29" t="s">
        <v>89</v>
      </c>
      <c r="D58" s="54">
        <v>4650</v>
      </c>
      <c r="E58" s="23">
        <v>0</v>
      </c>
      <c r="F58" s="23">
        <v>20533</v>
      </c>
      <c r="G58" s="23">
        <v>2833</v>
      </c>
      <c r="H58" s="23">
        <v>17700</v>
      </c>
      <c r="I58" s="23">
        <v>25183</v>
      </c>
      <c r="J58" s="36">
        <v>25173</v>
      </c>
      <c r="K58" s="23">
        <v>0</v>
      </c>
      <c r="L58" s="25">
        <v>3192.95</v>
      </c>
      <c r="M58" s="25">
        <v>6300.95</v>
      </c>
      <c r="N58" s="24">
        <f t="shared" si="45"/>
        <v>18872.05</v>
      </c>
      <c r="O58" s="24">
        <f t="shared" si="46"/>
        <v>18882.05</v>
      </c>
      <c r="P58" s="24">
        <f>+I58-J58</f>
        <v>10</v>
      </c>
      <c r="Q58" s="23">
        <v>3097.5</v>
      </c>
      <c r="R58" s="24">
        <v>3203.45</v>
      </c>
      <c r="S58" s="27">
        <f t="shared" si="11"/>
        <v>25.030588328764946</v>
      </c>
      <c r="T58" s="27">
        <f t="shared" si="12"/>
        <v>25.020648850414961</v>
      </c>
    </row>
    <row r="59" spans="2:20" ht="13.5" customHeight="1">
      <c r="B59" s="53">
        <v>160</v>
      </c>
      <c r="C59" s="20" t="s">
        <v>90</v>
      </c>
      <c r="D59" s="13">
        <f>SUM(D60:D64)</f>
        <v>280308</v>
      </c>
      <c r="E59" s="13">
        <f t="shared" ref="E59:Q59" si="47">SUM(E60:E64)</f>
        <v>0</v>
      </c>
      <c r="F59" s="13">
        <f t="shared" ref="F59" si="48">SUM(F60:F64)</f>
        <v>4787272</v>
      </c>
      <c r="G59" s="13">
        <f t="shared" si="47"/>
        <v>5394</v>
      </c>
      <c r="H59" s="13">
        <f t="shared" si="47"/>
        <v>4781878</v>
      </c>
      <c r="I59" s="13">
        <f>SUM(I60:I64)</f>
        <v>5067580</v>
      </c>
      <c r="J59" s="13">
        <f t="shared" si="47"/>
        <v>5066230</v>
      </c>
      <c r="K59" s="13">
        <f t="shared" si="47"/>
        <v>0</v>
      </c>
      <c r="L59" s="13">
        <f>SUM(L60:L64)</f>
        <v>65221.94</v>
      </c>
      <c r="M59" s="13">
        <f>SUM(M60:M64)</f>
        <v>428455.21</v>
      </c>
      <c r="N59" s="13">
        <f>SUM(N60:N64)</f>
        <v>4637774.79</v>
      </c>
      <c r="O59" s="13">
        <f t="shared" si="47"/>
        <v>4639124.79</v>
      </c>
      <c r="P59" s="13">
        <f t="shared" si="47"/>
        <v>1350</v>
      </c>
      <c r="Q59" s="13">
        <f t="shared" si="47"/>
        <v>158819.45000000001</v>
      </c>
      <c r="R59" s="13">
        <f>SUM(R60:R64)</f>
        <v>269635.76</v>
      </c>
      <c r="S59" s="14">
        <f t="shared" si="11"/>
        <v>8.457081695856683</v>
      </c>
      <c r="T59" s="14">
        <f t="shared" si="12"/>
        <v>8.4548287348201701</v>
      </c>
    </row>
    <row r="60" spans="2:20" ht="13.5" customHeight="1">
      <c r="B60" s="47">
        <v>162</v>
      </c>
      <c r="C60" s="29" t="s">
        <v>91</v>
      </c>
      <c r="D60" s="36">
        <v>1400</v>
      </c>
      <c r="E60" s="23">
        <v>0</v>
      </c>
      <c r="F60" s="23">
        <v>-460</v>
      </c>
      <c r="G60" s="23">
        <v>-460</v>
      </c>
      <c r="H60" s="23">
        <v>0</v>
      </c>
      <c r="I60" s="23">
        <v>940</v>
      </c>
      <c r="J60" s="36">
        <v>940</v>
      </c>
      <c r="K60" s="23">
        <v>0</v>
      </c>
      <c r="L60" s="24">
        <v>0</v>
      </c>
      <c r="M60" s="24">
        <v>0</v>
      </c>
      <c r="N60" s="24">
        <f t="shared" ref="N60:N64" si="49">J60-M60</f>
        <v>940</v>
      </c>
      <c r="O60" s="24">
        <f t="shared" ref="O60:O64" si="50">+N60+P60</f>
        <v>940</v>
      </c>
      <c r="P60" s="24">
        <f>+I60-J60</f>
        <v>0</v>
      </c>
      <c r="Q60" s="23">
        <v>0</v>
      </c>
      <c r="R60" s="24">
        <v>0</v>
      </c>
      <c r="S60" s="27">
        <f t="shared" si="11"/>
        <v>0</v>
      </c>
      <c r="T60" s="27">
        <f t="shared" si="12"/>
        <v>0</v>
      </c>
    </row>
    <row r="61" spans="2:20" ht="13.5" customHeight="1">
      <c r="B61" s="55">
        <v>163</v>
      </c>
      <c r="C61" s="29" t="s">
        <v>92</v>
      </c>
      <c r="D61" s="36">
        <v>500</v>
      </c>
      <c r="E61" s="23">
        <v>0</v>
      </c>
      <c r="F61" s="23">
        <v>57500</v>
      </c>
      <c r="G61" s="23">
        <v>0</v>
      </c>
      <c r="H61" s="23">
        <v>57500</v>
      </c>
      <c r="I61" s="23">
        <v>58000</v>
      </c>
      <c r="J61" s="36">
        <v>58000</v>
      </c>
      <c r="K61" s="23">
        <v>0</v>
      </c>
      <c r="L61" s="24">
        <v>26250</v>
      </c>
      <c r="M61" s="24">
        <v>39090</v>
      </c>
      <c r="N61" s="24">
        <f t="shared" si="49"/>
        <v>18910</v>
      </c>
      <c r="O61" s="24">
        <f t="shared" si="50"/>
        <v>18910</v>
      </c>
      <c r="P61" s="24">
        <f>+I61-J61</f>
        <v>0</v>
      </c>
      <c r="Q61" s="23">
        <v>39090</v>
      </c>
      <c r="R61" s="23">
        <v>0</v>
      </c>
      <c r="S61" s="27">
        <f t="shared" si="11"/>
        <v>67.396551724137936</v>
      </c>
      <c r="T61" s="27">
        <f t="shared" si="12"/>
        <v>67.396551724137936</v>
      </c>
    </row>
    <row r="62" spans="2:20" ht="13.5" customHeight="1">
      <c r="B62" s="55">
        <v>164</v>
      </c>
      <c r="C62" s="29" t="s">
        <v>93</v>
      </c>
      <c r="D62" s="36">
        <v>40372</v>
      </c>
      <c r="E62" s="23">
        <v>0</v>
      </c>
      <c r="F62" s="23">
        <v>3196196</v>
      </c>
      <c r="G62" s="23">
        <v>0</v>
      </c>
      <c r="H62" s="23">
        <v>3196196</v>
      </c>
      <c r="I62" s="23">
        <v>3236568</v>
      </c>
      <c r="J62" s="36">
        <v>3236568</v>
      </c>
      <c r="K62" s="23">
        <v>0</v>
      </c>
      <c r="L62" s="24">
        <v>0</v>
      </c>
      <c r="M62" s="24">
        <v>120</v>
      </c>
      <c r="N62" s="24">
        <f t="shared" si="49"/>
        <v>3236448</v>
      </c>
      <c r="O62" s="24">
        <f t="shared" si="50"/>
        <v>3236448</v>
      </c>
      <c r="P62" s="24">
        <f>+I62-J62</f>
        <v>0</v>
      </c>
      <c r="Q62" s="23">
        <v>0</v>
      </c>
      <c r="R62" s="23">
        <v>120</v>
      </c>
      <c r="S62" s="27">
        <f t="shared" si="11"/>
        <v>3.707631046219329E-3</v>
      </c>
      <c r="T62" s="27">
        <f t="shared" si="12"/>
        <v>3.707631046219329E-3</v>
      </c>
    </row>
    <row r="63" spans="2:20" ht="13.5" customHeight="1">
      <c r="B63" s="47">
        <v>165</v>
      </c>
      <c r="C63" s="29" t="s">
        <v>94</v>
      </c>
      <c r="D63" s="36">
        <v>165500</v>
      </c>
      <c r="E63" s="23">
        <v>0</v>
      </c>
      <c r="F63" s="23">
        <v>1118599</v>
      </c>
      <c r="G63" s="23">
        <v>10157</v>
      </c>
      <c r="H63" s="23">
        <v>1108442</v>
      </c>
      <c r="I63" s="23">
        <v>1284099</v>
      </c>
      <c r="J63" s="36">
        <v>1283749</v>
      </c>
      <c r="K63" s="23">
        <v>0</v>
      </c>
      <c r="L63" s="24">
        <v>21721.360000000001</v>
      </c>
      <c r="M63" s="24">
        <v>349013.84</v>
      </c>
      <c r="N63" s="24">
        <f t="shared" si="49"/>
        <v>934735.15999999992</v>
      </c>
      <c r="O63" s="24">
        <f t="shared" si="50"/>
        <v>935085.15999999992</v>
      </c>
      <c r="P63" s="24">
        <f>+I63-J63</f>
        <v>350</v>
      </c>
      <c r="Q63" s="23">
        <v>93124.37</v>
      </c>
      <c r="R63" s="23">
        <v>255889.47</v>
      </c>
      <c r="S63" s="27">
        <f t="shared" si="11"/>
        <v>27.187077847772422</v>
      </c>
      <c r="T63" s="27">
        <f t="shared" si="12"/>
        <v>27.179667611297887</v>
      </c>
    </row>
    <row r="64" spans="2:20" ht="13.5" customHeight="1">
      <c r="B64" s="47">
        <v>169</v>
      </c>
      <c r="C64" s="22" t="s">
        <v>95</v>
      </c>
      <c r="D64" s="54">
        <v>72536</v>
      </c>
      <c r="E64" s="23">
        <v>0</v>
      </c>
      <c r="F64" s="23">
        <v>415437</v>
      </c>
      <c r="G64" s="23">
        <v>-4303</v>
      </c>
      <c r="H64" s="23">
        <v>419740</v>
      </c>
      <c r="I64" s="23">
        <v>487973</v>
      </c>
      <c r="J64" s="36">
        <v>486973</v>
      </c>
      <c r="K64" s="23">
        <v>0</v>
      </c>
      <c r="L64" s="24">
        <v>17250.580000000002</v>
      </c>
      <c r="M64" s="25">
        <v>40231.370000000003</v>
      </c>
      <c r="N64" s="24">
        <f t="shared" si="49"/>
        <v>446741.63</v>
      </c>
      <c r="O64" s="24">
        <f t="shared" si="50"/>
        <v>447741.63</v>
      </c>
      <c r="P64" s="24">
        <f>+I64-J64</f>
        <v>1000</v>
      </c>
      <c r="Q64" s="26">
        <v>26605.08</v>
      </c>
      <c r="R64" s="23">
        <v>13626.29</v>
      </c>
      <c r="S64" s="27">
        <f t="shared" si="11"/>
        <v>8.2615196325052924</v>
      </c>
      <c r="T64" s="27">
        <f t="shared" si="12"/>
        <v>8.2445893522797373</v>
      </c>
    </row>
    <row r="65" spans="2:21" ht="13.5" customHeight="1">
      <c r="B65" s="53">
        <v>170</v>
      </c>
      <c r="C65" s="42" t="s">
        <v>96</v>
      </c>
      <c r="D65" s="13">
        <f>SUM(D66:D67)</f>
        <v>54926</v>
      </c>
      <c r="E65" s="13">
        <f t="shared" ref="E65:R65" si="51">SUM(E66:E67)</f>
        <v>0</v>
      </c>
      <c r="F65" s="13">
        <f t="shared" ref="F65" si="52">SUM(F66:F67)</f>
        <v>319174</v>
      </c>
      <c r="G65" s="13">
        <f t="shared" si="51"/>
        <v>-20826</v>
      </c>
      <c r="H65" s="13">
        <f t="shared" si="51"/>
        <v>340000</v>
      </c>
      <c r="I65" s="13">
        <f>SUM(I66:I67)</f>
        <v>374100</v>
      </c>
      <c r="J65" s="13">
        <f t="shared" si="51"/>
        <v>350100</v>
      </c>
      <c r="K65" s="13">
        <f>SUM(K66:K67)</f>
        <v>0</v>
      </c>
      <c r="L65" s="13">
        <f t="shared" si="51"/>
        <v>0</v>
      </c>
      <c r="M65" s="13">
        <f t="shared" si="51"/>
        <v>0</v>
      </c>
      <c r="N65" s="13">
        <f>SUM(N66:N67)</f>
        <v>350100</v>
      </c>
      <c r="O65" s="13">
        <f t="shared" si="51"/>
        <v>374100</v>
      </c>
      <c r="P65" s="13">
        <f t="shared" si="51"/>
        <v>24000</v>
      </c>
      <c r="Q65" s="13">
        <f t="shared" si="51"/>
        <v>0</v>
      </c>
      <c r="R65" s="13">
        <f t="shared" si="51"/>
        <v>0</v>
      </c>
      <c r="S65" s="14">
        <f t="shared" si="11"/>
        <v>0</v>
      </c>
      <c r="T65" s="14">
        <f t="shared" si="12"/>
        <v>0</v>
      </c>
    </row>
    <row r="66" spans="2:21" ht="13.5" customHeight="1">
      <c r="B66" s="47">
        <v>171</v>
      </c>
      <c r="C66" s="29" t="s">
        <v>97</v>
      </c>
      <c r="D66" s="36">
        <v>18926</v>
      </c>
      <c r="E66" s="23">
        <v>0</v>
      </c>
      <c r="F66" s="23">
        <v>322974</v>
      </c>
      <c r="G66" s="23">
        <v>-17026</v>
      </c>
      <c r="H66" s="23">
        <v>340000</v>
      </c>
      <c r="I66" s="23">
        <v>341900</v>
      </c>
      <c r="J66" s="36">
        <v>341900</v>
      </c>
      <c r="K66" s="23">
        <v>0</v>
      </c>
      <c r="L66" s="24">
        <v>0</v>
      </c>
      <c r="M66" s="24">
        <v>0</v>
      </c>
      <c r="N66" s="24">
        <f t="shared" ref="N66:N67" si="53">J66-M66</f>
        <v>341900</v>
      </c>
      <c r="O66" s="24">
        <f t="shared" ref="O66:O67" si="54">+N66+P66</f>
        <v>341900</v>
      </c>
      <c r="P66" s="24">
        <f>+I66-J66</f>
        <v>0</v>
      </c>
      <c r="Q66" s="23">
        <v>0</v>
      </c>
      <c r="R66" s="23">
        <v>0</v>
      </c>
      <c r="S66" s="27">
        <f t="shared" si="11"/>
        <v>0</v>
      </c>
      <c r="T66" s="27">
        <f t="shared" si="12"/>
        <v>0</v>
      </c>
    </row>
    <row r="67" spans="2:21" ht="13.5" customHeight="1">
      <c r="B67" s="47">
        <v>172</v>
      </c>
      <c r="C67" s="29" t="s">
        <v>98</v>
      </c>
      <c r="D67" s="54">
        <v>36000</v>
      </c>
      <c r="E67" s="23">
        <v>0</v>
      </c>
      <c r="F67" s="23">
        <v>-3800</v>
      </c>
      <c r="G67" s="23">
        <v>-3800</v>
      </c>
      <c r="H67" s="23">
        <v>0</v>
      </c>
      <c r="I67" s="23">
        <v>32200</v>
      </c>
      <c r="J67" s="36">
        <v>8200</v>
      </c>
      <c r="K67" s="23">
        <v>0</v>
      </c>
      <c r="L67" s="24">
        <v>0</v>
      </c>
      <c r="M67" s="24">
        <v>0</v>
      </c>
      <c r="N67" s="24">
        <f t="shared" si="53"/>
        <v>8200</v>
      </c>
      <c r="O67" s="24">
        <f t="shared" si="54"/>
        <v>32200</v>
      </c>
      <c r="P67" s="24">
        <f>+I67-J67</f>
        <v>24000</v>
      </c>
      <c r="Q67" s="23">
        <v>0</v>
      </c>
      <c r="R67" s="23">
        <v>0</v>
      </c>
      <c r="S67" s="27">
        <f t="shared" si="11"/>
        <v>0</v>
      </c>
      <c r="T67" s="27">
        <f t="shared" si="12"/>
        <v>0</v>
      </c>
    </row>
    <row r="68" spans="2:21" ht="13.5" customHeight="1">
      <c r="B68" s="53">
        <v>180</v>
      </c>
      <c r="C68" s="20" t="s">
        <v>99</v>
      </c>
      <c r="D68" s="13">
        <f>SUM(D69:D73)</f>
        <v>457441</v>
      </c>
      <c r="E68" s="13">
        <f t="shared" ref="E68:Q68" si="55">SUM(E69:E73)</f>
        <v>0</v>
      </c>
      <c r="F68" s="13">
        <f t="shared" ref="F68" si="56">SUM(F69:F73)</f>
        <v>1717049</v>
      </c>
      <c r="G68" s="13">
        <f t="shared" si="55"/>
        <v>-14719</v>
      </c>
      <c r="H68" s="13">
        <f t="shared" si="55"/>
        <v>1743650</v>
      </c>
      <c r="I68" s="13">
        <f>SUM(I69:I73)</f>
        <v>2174490</v>
      </c>
      <c r="J68" s="13">
        <f t="shared" si="55"/>
        <v>2172890</v>
      </c>
      <c r="K68" s="13">
        <f>SUM(K69:K73)</f>
        <v>0</v>
      </c>
      <c r="L68" s="13">
        <f t="shared" si="55"/>
        <v>42757.68</v>
      </c>
      <c r="M68" s="13">
        <f t="shared" si="55"/>
        <v>499851.22</v>
      </c>
      <c r="N68" s="13">
        <f>SUM(N69:N73)</f>
        <v>1673038.7799999998</v>
      </c>
      <c r="O68" s="13">
        <f t="shared" si="55"/>
        <v>1674638.7799999998</v>
      </c>
      <c r="P68" s="13">
        <f t="shared" si="55"/>
        <v>1600</v>
      </c>
      <c r="Q68" s="13">
        <f t="shared" si="55"/>
        <v>117513.07</v>
      </c>
      <c r="R68" s="13">
        <f>SUM(R69:R73)</f>
        <v>382338.14999999997</v>
      </c>
      <c r="S68" s="14">
        <f t="shared" si="11"/>
        <v>23.003981793832175</v>
      </c>
      <c r="T68" s="14">
        <f t="shared" si="12"/>
        <v>22.987055355508645</v>
      </c>
    </row>
    <row r="69" spans="2:21" ht="13.5" customHeight="1">
      <c r="B69" s="47">
        <v>181</v>
      </c>
      <c r="C69" s="29" t="s">
        <v>100</v>
      </c>
      <c r="D69" s="36">
        <v>6500</v>
      </c>
      <c r="E69" s="23">
        <v>0</v>
      </c>
      <c r="F69" s="23">
        <v>74968</v>
      </c>
      <c r="G69" s="23">
        <v>0</v>
      </c>
      <c r="H69" s="23">
        <v>74968</v>
      </c>
      <c r="I69" s="23">
        <v>81468</v>
      </c>
      <c r="J69" s="36">
        <v>81468</v>
      </c>
      <c r="K69" s="23">
        <v>0</v>
      </c>
      <c r="L69" s="24">
        <v>40484.29</v>
      </c>
      <c r="M69" s="24">
        <v>44164.68</v>
      </c>
      <c r="N69" s="24">
        <f t="shared" ref="N69:N73" si="57">J69-M69</f>
        <v>37303.32</v>
      </c>
      <c r="O69" s="24">
        <f t="shared" ref="O69:O73" si="58">+N69+P69</f>
        <v>37303.32</v>
      </c>
      <c r="P69" s="24">
        <f>+I69-J69</f>
        <v>0</v>
      </c>
      <c r="Q69" s="23">
        <v>3680.39</v>
      </c>
      <c r="R69" s="23">
        <v>40484.29</v>
      </c>
      <c r="S69" s="27">
        <f t="shared" si="11"/>
        <v>54.21107674178819</v>
      </c>
      <c r="T69" s="27">
        <f t="shared" si="12"/>
        <v>54.21107674178819</v>
      </c>
    </row>
    <row r="70" spans="2:21" ht="13.5" customHeight="1">
      <c r="B70" s="47">
        <v>182</v>
      </c>
      <c r="C70" s="29" t="s">
        <v>101</v>
      </c>
      <c r="D70" s="36">
        <v>136056</v>
      </c>
      <c r="E70" s="23">
        <v>0</v>
      </c>
      <c r="F70" s="23">
        <v>701118</v>
      </c>
      <c r="G70" s="23">
        <v>-8934</v>
      </c>
      <c r="H70" s="23">
        <v>721934</v>
      </c>
      <c r="I70" s="23">
        <v>837174</v>
      </c>
      <c r="J70" s="36">
        <v>835574</v>
      </c>
      <c r="K70" s="23">
        <v>0</v>
      </c>
      <c r="L70" s="23">
        <v>1451.63</v>
      </c>
      <c r="M70" s="23">
        <v>43188.480000000003</v>
      </c>
      <c r="N70" s="24">
        <f t="shared" si="57"/>
        <v>792385.52</v>
      </c>
      <c r="O70" s="24">
        <f t="shared" si="58"/>
        <v>793985.52</v>
      </c>
      <c r="P70" s="24">
        <f>+I70-J70</f>
        <v>1600</v>
      </c>
      <c r="Q70" s="23">
        <v>7915.08</v>
      </c>
      <c r="R70" s="23">
        <v>35273.4</v>
      </c>
      <c r="S70" s="27">
        <f t="shared" si="11"/>
        <v>5.1687199458097073</v>
      </c>
      <c r="T70" s="27">
        <f t="shared" si="12"/>
        <v>5.1588415311512303</v>
      </c>
    </row>
    <row r="71" spans="2:21" ht="13.5" customHeight="1">
      <c r="B71" s="47">
        <v>183</v>
      </c>
      <c r="C71" s="29" t="s">
        <v>102</v>
      </c>
      <c r="D71" s="56">
        <v>747</v>
      </c>
      <c r="E71" s="23">
        <v>0</v>
      </c>
      <c r="F71" s="23">
        <v>-747</v>
      </c>
      <c r="G71" s="23">
        <v>-747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4">
        <f t="shared" si="57"/>
        <v>0</v>
      </c>
      <c r="O71" s="24">
        <f t="shared" si="58"/>
        <v>0</v>
      </c>
      <c r="P71" s="24">
        <f>+I71-J71</f>
        <v>0</v>
      </c>
      <c r="Q71" s="23">
        <v>0</v>
      </c>
      <c r="R71" s="23">
        <v>0</v>
      </c>
      <c r="S71" s="27">
        <v>0</v>
      </c>
      <c r="T71" s="27">
        <v>0</v>
      </c>
    </row>
    <row r="72" spans="2:21" ht="13.5" customHeight="1">
      <c r="B72" s="47">
        <v>185</v>
      </c>
      <c r="C72" s="29" t="s">
        <v>103</v>
      </c>
      <c r="D72" s="36">
        <v>76499</v>
      </c>
      <c r="E72" s="23">
        <v>0</v>
      </c>
      <c r="F72" s="23">
        <v>117280</v>
      </c>
      <c r="G72" s="23">
        <v>0</v>
      </c>
      <c r="H72" s="23">
        <v>117280</v>
      </c>
      <c r="I72" s="23">
        <v>193779</v>
      </c>
      <c r="J72" s="36">
        <v>193779</v>
      </c>
      <c r="K72" s="23">
        <v>0</v>
      </c>
      <c r="L72" s="24">
        <v>0</v>
      </c>
      <c r="M72" s="24">
        <v>47015.01</v>
      </c>
      <c r="N72" s="24">
        <f t="shared" si="57"/>
        <v>146763.99</v>
      </c>
      <c r="O72" s="24">
        <f t="shared" si="58"/>
        <v>146763.99</v>
      </c>
      <c r="P72" s="24">
        <f>+I72-J72</f>
        <v>0</v>
      </c>
      <c r="Q72" s="23">
        <v>23507.52</v>
      </c>
      <c r="R72" s="23">
        <v>23507.49</v>
      </c>
      <c r="S72" s="27">
        <f t="shared" si="11"/>
        <v>24.262180112396081</v>
      </c>
      <c r="T72" s="27">
        <f t="shared" si="12"/>
        <v>24.262180112396081</v>
      </c>
    </row>
    <row r="73" spans="2:21" ht="13.5" customHeight="1">
      <c r="B73" s="47">
        <v>189</v>
      </c>
      <c r="C73" s="29" t="s">
        <v>104</v>
      </c>
      <c r="D73" s="54">
        <v>237639</v>
      </c>
      <c r="E73" s="23">
        <v>0</v>
      </c>
      <c r="F73" s="23">
        <v>824430</v>
      </c>
      <c r="G73" s="23">
        <v>-5038</v>
      </c>
      <c r="H73" s="23">
        <v>829468</v>
      </c>
      <c r="I73" s="23">
        <v>1062069</v>
      </c>
      <c r="J73" s="36">
        <v>1062069</v>
      </c>
      <c r="K73" s="23">
        <v>0</v>
      </c>
      <c r="L73" s="24">
        <v>821.76</v>
      </c>
      <c r="M73" s="24">
        <v>365483.05</v>
      </c>
      <c r="N73" s="24">
        <f t="shared" si="57"/>
        <v>696585.95</v>
      </c>
      <c r="O73" s="24">
        <f t="shared" si="58"/>
        <v>696585.95</v>
      </c>
      <c r="P73" s="24">
        <f>+I73-J73</f>
        <v>0</v>
      </c>
      <c r="Q73" s="23">
        <v>82410.080000000002</v>
      </c>
      <c r="R73" s="23">
        <v>283072.96999999997</v>
      </c>
      <c r="S73" s="27">
        <f t="shared" si="11"/>
        <v>34.412363980118052</v>
      </c>
      <c r="T73" s="27">
        <f t="shared" si="12"/>
        <v>34.412363980118052</v>
      </c>
    </row>
    <row r="74" spans="2:21" ht="13.5" customHeight="1">
      <c r="B74" s="45">
        <v>190</v>
      </c>
      <c r="C74" s="42" t="s">
        <v>105</v>
      </c>
      <c r="D74" s="13">
        <f>SUM(D75:D79)</f>
        <v>0</v>
      </c>
      <c r="E74" s="13">
        <f t="shared" ref="E74:R74" si="59">SUM(E75:E79)</f>
        <v>0</v>
      </c>
      <c r="F74" s="13">
        <f t="shared" ref="F74" si="60">SUM(F75:F79)</f>
        <v>496313</v>
      </c>
      <c r="G74" s="13">
        <f t="shared" si="59"/>
        <v>41367</v>
      </c>
      <c r="H74" s="13">
        <f t="shared" si="59"/>
        <v>425498</v>
      </c>
      <c r="I74" s="13">
        <f t="shared" si="59"/>
        <v>496313</v>
      </c>
      <c r="J74" s="13">
        <f t="shared" si="59"/>
        <v>496313</v>
      </c>
      <c r="K74" s="13">
        <f t="shared" si="59"/>
        <v>0</v>
      </c>
      <c r="L74" s="13">
        <f t="shared" si="59"/>
        <v>29756.32</v>
      </c>
      <c r="M74" s="13">
        <f t="shared" si="59"/>
        <v>66840.259999999995</v>
      </c>
      <c r="N74" s="13">
        <f t="shared" si="59"/>
        <v>429472.74</v>
      </c>
      <c r="O74" s="13">
        <f t="shared" si="59"/>
        <v>429472.74</v>
      </c>
      <c r="P74" s="13">
        <f t="shared" si="59"/>
        <v>0</v>
      </c>
      <c r="Q74" s="13">
        <f t="shared" si="59"/>
        <v>54960.14</v>
      </c>
      <c r="R74" s="13">
        <f t="shared" si="59"/>
        <v>11880.12</v>
      </c>
      <c r="S74" s="14">
        <f>+M74/J74*100</f>
        <v>13.467360314962532</v>
      </c>
      <c r="T74" s="14">
        <f t="shared" si="12"/>
        <v>13.467360314962532</v>
      </c>
    </row>
    <row r="75" spans="2:21" ht="13.5" customHeight="1">
      <c r="B75" s="55">
        <v>191</v>
      </c>
      <c r="C75" s="22" t="s">
        <v>64</v>
      </c>
      <c r="D75" s="24">
        <v>0</v>
      </c>
      <c r="E75" s="24">
        <v>0</v>
      </c>
      <c r="F75" s="24">
        <v>160633</v>
      </c>
      <c r="G75" s="24">
        <v>38808</v>
      </c>
      <c r="H75" s="24">
        <v>112941</v>
      </c>
      <c r="I75" s="24">
        <v>160633</v>
      </c>
      <c r="J75" s="24">
        <v>160633</v>
      </c>
      <c r="K75" s="24">
        <v>0</v>
      </c>
      <c r="L75" s="24">
        <v>8883.0400000000009</v>
      </c>
      <c r="M75" s="24">
        <v>44664.18</v>
      </c>
      <c r="N75" s="24">
        <f t="shared" ref="N75:N79" si="61">J75-M75</f>
        <v>115968.82</v>
      </c>
      <c r="O75" s="24">
        <f>N75+P75</f>
        <v>115968.82</v>
      </c>
      <c r="P75" s="24">
        <f t="shared" ref="P75:P79" si="62">+I75-J75</f>
        <v>0</v>
      </c>
      <c r="Q75" s="23">
        <v>35781.14</v>
      </c>
      <c r="R75" s="24">
        <v>8883.0400000000009</v>
      </c>
      <c r="S75" s="27">
        <f t="shared" si="11"/>
        <v>27.805108539341234</v>
      </c>
      <c r="T75" s="27">
        <f t="shared" si="12"/>
        <v>27.805108539341234</v>
      </c>
    </row>
    <row r="76" spans="2:21" ht="13.5" customHeight="1">
      <c r="B76" s="55">
        <v>192</v>
      </c>
      <c r="C76" s="22" t="s">
        <v>70</v>
      </c>
      <c r="D76" s="24">
        <v>0</v>
      </c>
      <c r="E76" s="24">
        <v>0</v>
      </c>
      <c r="F76" s="24">
        <v>17766</v>
      </c>
      <c r="G76" s="24">
        <v>200</v>
      </c>
      <c r="H76" s="24">
        <v>0</v>
      </c>
      <c r="I76" s="24">
        <v>17766</v>
      </c>
      <c r="J76" s="24">
        <v>17766</v>
      </c>
      <c r="K76" s="24">
        <v>0</v>
      </c>
      <c r="L76" s="24">
        <v>17565.05</v>
      </c>
      <c r="M76" s="24">
        <v>17765.05</v>
      </c>
      <c r="N76" s="24">
        <f t="shared" si="61"/>
        <v>0.9500000000007276</v>
      </c>
      <c r="O76" s="24">
        <f t="shared" ref="O76:O78" si="63">N76+P76</f>
        <v>0.9500000000007276</v>
      </c>
      <c r="P76" s="24">
        <f t="shared" si="62"/>
        <v>0</v>
      </c>
      <c r="Q76" s="23">
        <v>17765.05</v>
      </c>
      <c r="R76" s="24">
        <v>0</v>
      </c>
      <c r="S76" s="27">
        <f>+M76/J76*100</f>
        <v>99.994652707418666</v>
      </c>
      <c r="T76" s="27">
        <f t="shared" si="12"/>
        <v>99.994652707418666</v>
      </c>
      <c r="U76" s="1">
        <f>+Q80-184103.05</f>
        <v>0</v>
      </c>
    </row>
    <row r="77" spans="2:21" ht="13.5" customHeight="1">
      <c r="B77" s="55">
        <v>196</v>
      </c>
      <c r="C77" s="22" t="s">
        <v>86</v>
      </c>
      <c r="D77" s="24">
        <v>0</v>
      </c>
      <c r="E77" s="24">
        <v>0</v>
      </c>
      <c r="F77" s="24">
        <v>134</v>
      </c>
      <c r="G77" s="24">
        <v>134</v>
      </c>
      <c r="H77" s="24">
        <v>0</v>
      </c>
      <c r="I77" s="24">
        <v>134</v>
      </c>
      <c r="J77" s="24">
        <v>134</v>
      </c>
      <c r="K77" s="24">
        <v>0</v>
      </c>
      <c r="L77" s="24">
        <v>133.35</v>
      </c>
      <c r="M77" s="24">
        <v>133.35</v>
      </c>
      <c r="N77" s="24">
        <f t="shared" si="61"/>
        <v>0.65000000000000568</v>
      </c>
      <c r="O77" s="24">
        <f t="shared" si="63"/>
        <v>0.65000000000000568</v>
      </c>
      <c r="P77" s="24">
        <f t="shared" si="62"/>
        <v>0</v>
      </c>
      <c r="Q77" s="23">
        <v>133.35</v>
      </c>
      <c r="R77" s="24">
        <v>0</v>
      </c>
      <c r="S77" s="27">
        <f t="shared" ref="S77:S78" si="64">+M77/J77*100</f>
        <v>99.514925373134318</v>
      </c>
      <c r="T77" s="27">
        <f t="shared" si="12"/>
        <v>99.514925373134318</v>
      </c>
    </row>
    <row r="78" spans="2:21" ht="13.5" customHeight="1">
      <c r="B78" s="55">
        <v>197</v>
      </c>
      <c r="C78" s="22" t="s">
        <v>90</v>
      </c>
      <c r="D78" s="24">
        <v>0</v>
      </c>
      <c r="E78" s="24">
        <v>0</v>
      </c>
      <c r="F78" s="24">
        <v>308659</v>
      </c>
      <c r="G78" s="24">
        <v>178</v>
      </c>
      <c r="H78" s="24">
        <v>308481</v>
      </c>
      <c r="I78" s="24">
        <v>308659</v>
      </c>
      <c r="J78" s="24">
        <v>308659</v>
      </c>
      <c r="K78" s="24">
        <v>0</v>
      </c>
      <c r="L78" s="24">
        <v>177.81</v>
      </c>
      <c r="M78" s="24">
        <v>177.81</v>
      </c>
      <c r="N78" s="24">
        <f t="shared" si="61"/>
        <v>308481.19</v>
      </c>
      <c r="O78" s="24">
        <f t="shared" si="63"/>
        <v>308481.19</v>
      </c>
      <c r="P78" s="24">
        <f t="shared" si="62"/>
        <v>0</v>
      </c>
      <c r="Q78" s="23">
        <v>177.81</v>
      </c>
      <c r="R78" s="24">
        <v>0</v>
      </c>
      <c r="S78" s="27">
        <f t="shared" si="64"/>
        <v>5.7607262383406931E-2</v>
      </c>
      <c r="T78" s="27">
        <f t="shared" si="12"/>
        <v>5.7607262383406931E-2</v>
      </c>
    </row>
    <row r="79" spans="2:21" ht="13.5" customHeight="1">
      <c r="B79" s="55">
        <v>199</v>
      </c>
      <c r="C79" s="22" t="s">
        <v>99</v>
      </c>
      <c r="D79" s="24">
        <v>0</v>
      </c>
      <c r="E79" s="24">
        <v>0</v>
      </c>
      <c r="F79" s="24">
        <v>9121</v>
      </c>
      <c r="G79" s="24">
        <v>2047</v>
      </c>
      <c r="H79" s="24">
        <v>4076</v>
      </c>
      <c r="I79" s="24">
        <v>9121</v>
      </c>
      <c r="J79" s="24">
        <v>9121</v>
      </c>
      <c r="K79" s="24">
        <v>0</v>
      </c>
      <c r="L79" s="24">
        <v>2997.07</v>
      </c>
      <c r="M79" s="24">
        <v>4099.87</v>
      </c>
      <c r="N79" s="24">
        <f t="shared" si="61"/>
        <v>5021.13</v>
      </c>
      <c r="O79" s="24">
        <f t="shared" ref="O79" si="65">+N79+P79</f>
        <v>5021.13</v>
      </c>
      <c r="P79" s="24">
        <f t="shared" si="62"/>
        <v>0</v>
      </c>
      <c r="Q79" s="23">
        <v>1102.79</v>
      </c>
      <c r="R79" s="24">
        <v>2997.08</v>
      </c>
      <c r="S79" s="27">
        <f t="shared" si="11"/>
        <v>44.949786207652672</v>
      </c>
      <c r="T79" s="27">
        <f t="shared" si="12"/>
        <v>44.949786207652672</v>
      </c>
    </row>
    <row r="80" spans="2:21" s="4" customFormat="1" ht="13.5" customHeight="1">
      <c r="B80" s="45">
        <v>2</v>
      </c>
      <c r="C80" s="42" t="s">
        <v>106</v>
      </c>
      <c r="D80" s="13">
        <f t="shared" ref="D80:R80" si="66">+D81+D84+D90+D95+D99+D105+D113+D119+D126</f>
        <v>754451</v>
      </c>
      <c r="E80" s="13">
        <f t="shared" si="66"/>
        <v>0</v>
      </c>
      <c r="F80" s="13">
        <f t="shared" ref="F80" si="67">+F81+F84+F90+F95+F99+F105+F113+F119+F126</f>
        <v>2443308</v>
      </c>
      <c r="G80" s="13">
        <f>+G81+G84+G90+G95+G99+G105+G113+G119+G126</f>
        <v>-3595</v>
      </c>
      <c r="H80" s="13">
        <f t="shared" si="66"/>
        <v>2446903</v>
      </c>
      <c r="I80" s="13">
        <f t="shared" si="66"/>
        <v>3197759</v>
      </c>
      <c r="J80" s="13">
        <f t="shared" si="66"/>
        <v>3129861</v>
      </c>
      <c r="K80" s="13">
        <f t="shared" si="66"/>
        <v>0</v>
      </c>
      <c r="L80" s="13">
        <f>+L81+L84+L90+L95+L99+L105+L113+L119+L126</f>
        <v>213816.84000000003</v>
      </c>
      <c r="M80" s="13">
        <f>+M81+M84+M90+M95+M99+M105+M113+M119+M126</f>
        <v>429305.6399999999</v>
      </c>
      <c r="N80" s="13">
        <f t="shared" si="66"/>
        <v>2700555.3600000003</v>
      </c>
      <c r="O80" s="13">
        <f t="shared" si="66"/>
        <v>2768453.3600000003</v>
      </c>
      <c r="P80" s="13">
        <f t="shared" si="66"/>
        <v>67898</v>
      </c>
      <c r="Q80" s="13">
        <f t="shared" si="66"/>
        <v>184103.05000000002</v>
      </c>
      <c r="R80" s="13">
        <f t="shared" si="66"/>
        <v>245202.59000000003</v>
      </c>
      <c r="S80" s="14">
        <f t="shared" si="11"/>
        <v>13.71644427659886</v>
      </c>
      <c r="T80" s="14">
        <f t="shared" si="12"/>
        <v>13.425203087537238</v>
      </c>
    </row>
    <row r="81" spans="2:20" ht="13.5" customHeight="1">
      <c r="B81" s="45">
        <v>200</v>
      </c>
      <c r="C81" s="42" t="s">
        <v>107</v>
      </c>
      <c r="D81" s="13">
        <f>SUM(D82:D83)</f>
        <v>64001</v>
      </c>
      <c r="E81" s="13">
        <f t="shared" ref="E81:R81" si="68">SUM(E82:E83)</f>
        <v>0</v>
      </c>
      <c r="F81" s="13">
        <f t="shared" ref="F81" si="69">SUM(F82:F83)</f>
        <v>665440</v>
      </c>
      <c r="G81" s="13">
        <f t="shared" si="68"/>
        <v>22899</v>
      </c>
      <c r="H81" s="13">
        <f t="shared" si="68"/>
        <v>642541</v>
      </c>
      <c r="I81" s="13">
        <f>SUM(I82:I83)</f>
        <v>729441</v>
      </c>
      <c r="J81" s="13">
        <f t="shared" si="68"/>
        <v>720721</v>
      </c>
      <c r="K81" s="13">
        <f t="shared" si="68"/>
        <v>0</v>
      </c>
      <c r="L81" s="13">
        <f>SUM(L82:L83)</f>
        <v>31182.75</v>
      </c>
      <c r="M81" s="13">
        <f>SUM(M82:M83)</f>
        <v>65555.42</v>
      </c>
      <c r="N81" s="13">
        <f t="shared" si="68"/>
        <v>655165.58000000007</v>
      </c>
      <c r="O81" s="13">
        <f t="shared" si="68"/>
        <v>663885.58000000007</v>
      </c>
      <c r="P81" s="13">
        <f t="shared" si="68"/>
        <v>8720</v>
      </c>
      <c r="Q81" s="13">
        <f>SUM(Q82:Q83)</f>
        <v>53179.130000000005</v>
      </c>
      <c r="R81" s="13">
        <f t="shared" si="68"/>
        <v>12376.29</v>
      </c>
      <c r="S81" s="14">
        <f t="shared" si="11"/>
        <v>9.0958110003732369</v>
      </c>
      <c r="T81" s="14">
        <f t="shared" si="12"/>
        <v>8.9870764050827958</v>
      </c>
    </row>
    <row r="82" spans="2:20" ht="13.5" customHeight="1">
      <c r="B82" s="47">
        <v>201</v>
      </c>
      <c r="C82" s="29" t="s">
        <v>108</v>
      </c>
      <c r="D82" s="36">
        <v>57483</v>
      </c>
      <c r="E82" s="23">
        <v>0</v>
      </c>
      <c r="F82" s="23">
        <v>559365</v>
      </c>
      <c r="G82" s="36">
        <v>14083</v>
      </c>
      <c r="H82" s="23">
        <v>545282</v>
      </c>
      <c r="I82" s="23">
        <v>616848</v>
      </c>
      <c r="J82" s="36">
        <v>608338</v>
      </c>
      <c r="K82" s="23">
        <v>0</v>
      </c>
      <c r="L82" s="25">
        <v>28419.08</v>
      </c>
      <c r="M82" s="25">
        <v>59041.71</v>
      </c>
      <c r="N82" s="24">
        <f t="shared" ref="N82:N83" si="70">J82-M82</f>
        <v>549296.29</v>
      </c>
      <c r="O82" s="24">
        <f t="shared" ref="O82:O83" si="71">+N82+P82</f>
        <v>557806.29</v>
      </c>
      <c r="P82" s="24">
        <f>+I82-J82</f>
        <v>8510</v>
      </c>
      <c r="Q82" s="23">
        <v>48257.55</v>
      </c>
      <c r="R82" s="57">
        <v>10784.16</v>
      </c>
      <c r="S82" s="27">
        <f t="shared" si="11"/>
        <v>9.7054121228659067</v>
      </c>
      <c r="T82" s="27">
        <f t="shared" si="12"/>
        <v>9.5715168080305038</v>
      </c>
    </row>
    <row r="83" spans="2:20" ht="13.5" customHeight="1">
      <c r="B83" s="47">
        <v>203</v>
      </c>
      <c r="C83" s="29" t="s">
        <v>109</v>
      </c>
      <c r="D83" s="54">
        <v>6518</v>
      </c>
      <c r="E83" s="23">
        <v>0</v>
      </c>
      <c r="F83" s="23">
        <v>106075</v>
      </c>
      <c r="G83" s="54">
        <v>8816</v>
      </c>
      <c r="H83" s="23">
        <v>97259</v>
      </c>
      <c r="I83" s="23">
        <v>112593</v>
      </c>
      <c r="J83" s="36">
        <v>112383</v>
      </c>
      <c r="K83" s="23">
        <v>0</v>
      </c>
      <c r="L83" s="25">
        <v>2763.67</v>
      </c>
      <c r="M83" s="25">
        <v>6513.71</v>
      </c>
      <c r="N83" s="24">
        <f t="shared" si="70"/>
        <v>105869.29</v>
      </c>
      <c r="O83" s="24">
        <f t="shared" si="71"/>
        <v>106079.29</v>
      </c>
      <c r="P83" s="24">
        <f>+I83-J83</f>
        <v>210</v>
      </c>
      <c r="Q83" s="23">
        <v>4921.58</v>
      </c>
      <c r="R83" s="58">
        <v>1592.13</v>
      </c>
      <c r="S83" s="27">
        <f t="shared" si="11"/>
        <v>5.7959922764119129</v>
      </c>
      <c r="T83" s="27">
        <f t="shared" si="12"/>
        <v>5.7851820273018753</v>
      </c>
    </row>
    <row r="84" spans="2:20" ht="13.5" customHeight="1">
      <c r="B84" s="53">
        <v>210</v>
      </c>
      <c r="C84" s="20" t="s">
        <v>110</v>
      </c>
      <c r="D84" s="13">
        <f>SUM(D85:D89)</f>
        <v>25811</v>
      </c>
      <c r="E84" s="13">
        <f t="shared" ref="E84:P84" si="72">SUM(E85:E89)</f>
        <v>0</v>
      </c>
      <c r="F84" s="13">
        <f>SUM(F85:F89)</f>
        <v>198089</v>
      </c>
      <c r="G84" s="13">
        <f>SUM(G85:G89)</f>
        <v>2434</v>
      </c>
      <c r="H84" s="13">
        <f>SUM(H85:H89)</f>
        <v>195655</v>
      </c>
      <c r="I84" s="13">
        <f>SUM(I85:I89)</f>
        <v>223900</v>
      </c>
      <c r="J84" s="13">
        <f>SUM(J85:J89)</f>
        <v>223900</v>
      </c>
      <c r="K84" s="13">
        <f t="shared" si="72"/>
        <v>0</v>
      </c>
      <c r="L84" s="13">
        <f>SUM(L85:L89)</f>
        <v>13988.329999999998</v>
      </c>
      <c r="M84" s="13">
        <f>SUM(M85:M89)</f>
        <v>19249.22</v>
      </c>
      <c r="N84" s="13">
        <f>SUM(N85:N89)</f>
        <v>204650.78</v>
      </c>
      <c r="O84" s="13">
        <f t="shared" si="72"/>
        <v>204650.78</v>
      </c>
      <c r="P84" s="13">
        <f t="shared" si="72"/>
        <v>0</v>
      </c>
      <c r="Q84" s="13">
        <f>SUM(Q85:Q89)</f>
        <v>7485.6399999999994</v>
      </c>
      <c r="R84" s="13">
        <f>SUM(R85:R89)</f>
        <v>11763.58</v>
      </c>
      <c r="S84" s="14">
        <f t="shared" si="11"/>
        <v>8.5972398392139358</v>
      </c>
      <c r="T84" s="14">
        <f t="shared" si="12"/>
        <v>8.5972398392139358</v>
      </c>
    </row>
    <row r="85" spans="2:20" ht="13.5" customHeight="1">
      <c r="B85" s="47">
        <v>211</v>
      </c>
      <c r="C85" s="29" t="s">
        <v>111</v>
      </c>
      <c r="D85" s="36">
        <v>2302</v>
      </c>
      <c r="E85" s="23">
        <v>0</v>
      </c>
      <c r="F85" s="23">
        <v>1626</v>
      </c>
      <c r="G85" s="23">
        <v>0</v>
      </c>
      <c r="H85" s="23">
        <v>1626</v>
      </c>
      <c r="I85" s="36">
        <v>3928</v>
      </c>
      <c r="J85" s="36">
        <v>3928</v>
      </c>
      <c r="K85" s="23">
        <v>0</v>
      </c>
      <c r="L85" s="23">
        <v>180</v>
      </c>
      <c r="M85" s="23">
        <v>470.72</v>
      </c>
      <c r="N85" s="24">
        <f t="shared" ref="N85:N89" si="73">J85-M85</f>
        <v>3457.2799999999997</v>
      </c>
      <c r="O85" s="24">
        <f t="shared" ref="O85:O89" si="74">+N85+P85</f>
        <v>3457.2799999999997</v>
      </c>
      <c r="P85" s="24">
        <f>+I85-J85</f>
        <v>0</v>
      </c>
      <c r="Q85" s="24">
        <v>290.72000000000003</v>
      </c>
      <c r="R85" s="24">
        <v>180</v>
      </c>
      <c r="S85" s="27">
        <f t="shared" si="11"/>
        <v>11.983706720977597</v>
      </c>
      <c r="T85" s="27">
        <f t="shared" si="12"/>
        <v>11.983706720977597</v>
      </c>
    </row>
    <row r="86" spans="2:20" ht="13.5" customHeight="1">
      <c r="B86" s="47">
        <v>212</v>
      </c>
      <c r="C86" s="29" t="s">
        <v>112</v>
      </c>
      <c r="D86" s="36">
        <v>5271</v>
      </c>
      <c r="E86" s="23">
        <v>0</v>
      </c>
      <c r="F86" s="23">
        <v>41137</v>
      </c>
      <c r="G86" s="23">
        <v>-849</v>
      </c>
      <c r="H86" s="23">
        <v>41986</v>
      </c>
      <c r="I86" s="36">
        <v>46408</v>
      </c>
      <c r="J86" s="36">
        <v>46408</v>
      </c>
      <c r="K86" s="23">
        <v>0</v>
      </c>
      <c r="L86" s="23">
        <v>1542.62</v>
      </c>
      <c r="M86" s="23">
        <v>3021.96</v>
      </c>
      <c r="N86" s="24">
        <f t="shared" si="73"/>
        <v>43386.04</v>
      </c>
      <c r="O86" s="24">
        <f t="shared" si="74"/>
        <v>43386.04</v>
      </c>
      <c r="P86" s="24">
        <f>+I86-J86</f>
        <v>0</v>
      </c>
      <c r="Q86" s="24">
        <v>1675.9</v>
      </c>
      <c r="R86" s="24">
        <v>1346.06</v>
      </c>
      <c r="S86" s="27">
        <f t="shared" si="11"/>
        <v>6.5117221168764008</v>
      </c>
      <c r="T86" s="27">
        <f t="shared" si="12"/>
        <v>6.5117221168764008</v>
      </c>
    </row>
    <row r="87" spans="2:20" ht="13.5" customHeight="1">
      <c r="B87" s="47">
        <v>213</v>
      </c>
      <c r="C87" s="29" t="s">
        <v>113</v>
      </c>
      <c r="D87" s="36">
        <v>286</v>
      </c>
      <c r="E87" s="23">
        <v>0</v>
      </c>
      <c r="F87" s="23">
        <v>147</v>
      </c>
      <c r="G87" s="23">
        <v>147</v>
      </c>
      <c r="H87" s="23">
        <v>0</v>
      </c>
      <c r="I87" s="36">
        <v>433</v>
      </c>
      <c r="J87" s="36">
        <v>433</v>
      </c>
      <c r="K87" s="23">
        <v>0</v>
      </c>
      <c r="L87" s="23">
        <v>20.329999999999998</v>
      </c>
      <c r="M87" s="23">
        <v>159.41</v>
      </c>
      <c r="N87" s="24">
        <f t="shared" si="73"/>
        <v>273.59000000000003</v>
      </c>
      <c r="O87" s="24">
        <f t="shared" si="74"/>
        <v>273.59000000000003</v>
      </c>
      <c r="P87" s="24">
        <f>+I87-J87</f>
        <v>0</v>
      </c>
      <c r="Q87" s="24">
        <v>159.41</v>
      </c>
      <c r="R87" s="24">
        <v>0</v>
      </c>
      <c r="S87" s="27">
        <f t="shared" si="11"/>
        <v>36.815242494226325</v>
      </c>
      <c r="T87" s="27">
        <f t="shared" si="12"/>
        <v>36.815242494226325</v>
      </c>
    </row>
    <row r="88" spans="2:20" ht="13.5" customHeight="1">
      <c r="B88" s="47">
        <v>214</v>
      </c>
      <c r="C88" s="29" t="s">
        <v>114</v>
      </c>
      <c r="D88" s="36">
        <v>17902</v>
      </c>
      <c r="E88" s="23">
        <v>0</v>
      </c>
      <c r="F88" s="23">
        <v>155181</v>
      </c>
      <c r="G88" s="23">
        <v>3138</v>
      </c>
      <c r="H88" s="23">
        <v>152043</v>
      </c>
      <c r="I88" s="36">
        <v>173083</v>
      </c>
      <c r="J88" s="36">
        <v>173083</v>
      </c>
      <c r="K88" s="23">
        <v>0</v>
      </c>
      <c r="L88" s="23">
        <f>10965.66+1279.72</f>
        <v>12245.38</v>
      </c>
      <c r="M88" s="23">
        <f>14317.41+1279.72</f>
        <v>15597.13</v>
      </c>
      <c r="N88" s="24">
        <f t="shared" si="73"/>
        <v>157485.87</v>
      </c>
      <c r="O88" s="24">
        <f t="shared" si="74"/>
        <v>157485.87</v>
      </c>
      <c r="P88" s="24">
        <f>+I88-J88</f>
        <v>0</v>
      </c>
      <c r="Q88" s="24">
        <f>4079.89+1279.72</f>
        <v>5359.61</v>
      </c>
      <c r="R88" s="24">
        <v>10237.52</v>
      </c>
      <c r="S88" s="27">
        <f t="shared" si="11"/>
        <v>9.0113587122941006</v>
      </c>
      <c r="T88" s="27">
        <f t="shared" si="12"/>
        <v>9.0113587122941006</v>
      </c>
    </row>
    <row r="89" spans="2:20" ht="13.5" customHeight="1">
      <c r="B89" s="47">
        <v>219</v>
      </c>
      <c r="C89" s="29" t="s">
        <v>115</v>
      </c>
      <c r="D89" s="54">
        <v>50</v>
      </c>
      <c r="E89" s="23">
        <v>0</v>
      </c>
      <c r="F89" s="23">
        <v>-2</v>
      </c>
      <c r="G89" s="23">
        <v>-2</v>
      </c>
      <c r="H89" s="23">
        <v>0</v>
      </c>
      <c r="I89" s="36">
        <v>48</v>
      </c>
      <c r="J89" s="60">
        <v>48</v>
      </c>
      <c r="K89" s="23">
        <v>0</v>
      </c>
      <c r="L89" s="23">
        <v>0</v>
      </c>
      <c r="M89" s="23">
        <v>0</v>
      </c>
      <c r="N89" s="24">
        <f t="shared" si="73"/>
        <v>48</v>
      </c>
      <c r="O89" s="24">
        <f t="shared" si="74"/>
        <v>48</v>
      </c>
      <c r="P89" s="24">
        <f>+I89-J89</f>
        <v>0</v>
      </c>
      <c r="Q89" s="23">
        <v>0</v>
      </c>
      <c r="R89" s="24">
        <v>0</v>
      </c>
      <c r="S89" s="27">
        <f t="shared" ref="S89" si="75">+M89/J89*100</f>
        <v>0</v>
      </c>
      <c r="T89" s="27">
        <f t="shared" ref="T89" si="76">+M89/I89*100</f>
        <v>0</v>
      </c>
    </row>
    <row r="90" spans="2:20" ht="13.5" customHeight="1">
      <c r="B90" s="53">
        <v>220</v>
      </c>
      <c r="C90" s="20" t="s">
        <v>116</v>
      </c>
      <c r="D90" s="13">
        <f t="shared" ref="D90:R90" si="77">SUM(D91:D94)</f>
        <v>215650</v>
      </c>
      <c r="E90" s="13">
        <f t="shared" si="77"/>
        <v>0</v>
      </c>
      <c r="F90" s="13">
        <f t="shared" ref="F90" si="78">SUM(F91:F94)</f>
        <v>559724</v>
      </c>
      <c r="G90" s="13">
        <f t="shared" si="77"/>
        <v>16000</v>
      </c>
      <c r="H90" s="13">
        <f t="shared" si="77"/>
        <v>543724</v>
      </c>
      <c r="I90" s="13">
        <f t="shared" si="77"/>
        <v>775374</v>
      </c>
      <c r="J90" s="13">
        <f t="shared" si="77"/>
        <v>722474</v>
      </c>
      <c r="K90" s="13">
        <f t="shared" si="77"/>
        <v>0</v>
      </c>
      <c r="L90" s="13">
        <f t="shared" si="77"/>
        <v>27717.340000000004</v>
      </c>
      <c r="M90" s="13">
        <f t="shared" ref="M90" si="79">SUM(M91:M94)</f>
        <v>63671.610000000008</v>
      </c>
      <c r="N90" s="13">
        <f t="shared" si="77"/>
        <v>658802.39</v>
      </c>
      <c r="O90" s="13">
        <f t="shared" si="77"/>
        <v>711702.39</v>
      </c>
      <c r="P90" s="13">
        <f t="shared" si="77"/>
        <v>52900</v>
      </c>
      <c r="Q90" s="13">
        <f t="shared" si="77"/>
        <v>36132.89</v>
      </c>
      <c r="R90" s="13">
        <f t="shared" si="77"/>
        <v>27538.720000000001</v>
      </c>
      <c r="S90" s="14">
        <f t="shared" ref="S90:S172" si="80">+M90/J90*100</f>
        <v>8.8129967306781971</v>
      </c>
      <c r="T90" s="14">
        <f t="shared" ref="T90:T171" si="81">+M90/I90*100</f>
        <v>8.2117287915251236</v>
      </c>
    </row>
    <row r="91" spans="2:20" ht="13.5" customHeight="1">
      <c r="B91" s="47">
        <v>221</v>
      </c>
      <c r="C91" s="29" t="s">
        <v>117</v>
      </c>
      <c r="D91" s="36">
        <v>115000</v>
      </c>
      <c r="E91" s="23">
        <v>0</v>
      </c>
      <c r="F91" s="23">
        <v>407818</v>
      </c>
      <c r="G91" s="23">
        <v>30000</v>
      </c>
      <c r="H91" s="23">
        <v>377818</v>
      </c>
      <c r="I91" s="36">
        <v>522818</v>
      </c>
      <c r="J91" s="36">
        <v>491718</v>
      </c>
      <c r="K91" s="23">
        <v>0</v>
      </c>
      <c r="L91" s="24">
        <v>17326.490000000002</v>
      </c>
      <c r="M91" s="24">
        <v>41252.080000000002</v>
      </c>
      <c r="N91" s="24">
        <f t="shared" ref="N91:N94" si="82">J91-M91</f>
        <v>450465.92</v>
      </c>
      <c r="O91" s="24">
        <f>+N91+P91</f>
        <v>481565.92</v>
      </c>
      <c r="P91" s="24">
        <f>+I91-J91</f>
        <v>31100</v>
      </c>
      <c r="Q91" s="23">
        <v>24025.17</v>
      </c>
      <c r="R91" s="24">
        <v>17226.91</v>
      </c>
      <c r="S91" s="27">
        <f t="shared" si="80"/>
        <v>8.3893776514180889</v>
      </c>
      <c r="T91" s="27">
        <f t="shared" si="81"/>
        <v>7.8903327735464348</v>
      </c>
    </row>
    <row r="92" spans="2:20" ht="13.5" customHeight="1">
      <c r="B92" s="47">
        <v>222</v>
      </c>
      <c r="C92" s="29" t="s">
        <v>118</v>
      </c>
      <c r="D92" s="36">
        <v>50</v>
      </c>
      <c r="E92" s="23">
        <v>0</v>
      </c>
      <c r="F92" s="23">
        <v>0</v>
      </c>
      <c r="G92" s="23">
        <v>0</v>
      </c>
      <c r="H92" s="23">
        <v>0</v>
      </c>
      <c r="I92" s="36">
        <v>50</v>
      </c>
      <c r="J92" s="36">
        <v>50</v>
      </c>
      <c r="K92" s="23">
        <v>0</v>
      </c>
      <c r="L92" s="24">
        <v>0</v>
      </c>
      <c r="M92" s="24">
        <v>0</v>
      </c>
      <c r="N92" s="24">
        <f t="shared" si="82"/>
        <v>50</v>
      </c>
      <c r="O92" s="24">
        <f t="shared" ref="O92:O94" si="83">+N92+P92</f>
        <v>50</v>
      </c>
      <c r="P92" s="24">
        <f>+I92-J92</f>
        <v>0</v>
      </c>
      <c r="Q92" s="23">
        <v>0</v>
      </c>
      <c r="R92" s="24">
        <v>0</v>
      </c>
      <c r="S92" s="27">
        <f t="shared" si="80"/>
        <v>0</v>
      </c>
      <c r="T92" s="27">
        <f t="shared" si="81"/>
        <v>0</v>
      </c>
    </row>
    <row r="93" spans="2:20" ht="13.5" customHeight="1">
      <c r="B93" s="47">
        <v>223</v>
      </c>
      <c r="C93" s="29" t="s">
        <v>119</v>
      </c>
      <c r="D93" s="36">
        <v>78500</v>
      </c>
      <c r="E93" s="23">
        <v>0</v>
      </c>
      <c r="F93" s="23">
        <v>165768</v>
      </c>
      <c r="G93" s="23">
        <v>0</v>
      </c>
      <c r="H93" s="23">
        <v>165768</v>
      </c>
      <c r="I93" s="36">
        <v>244268</v>
      </c>
      <c r="J93" s="36">
        <v>222468</v>
      </c>
      <c r="K93" s="23">
        <v>0</v>
      </c>
      <c r="L93" s="24">
        <v>10188.11</v>
      </c>
      <c r="M93" s="24">
        <v>21223.3</v>
      </c>
      <c r="N93" s="24">
        <f t="shared" si="82"/>
        <v>201244.7</v>
      </c>
      <c r="O93" s="24">
        <f t="shared" si="83"/>
        <v>223044.7</v>
      </c>
      <c r="P93" s="24">
        <f>+I93-J93</f>
        <v>21800</v>
      </c>
      <c r="Q93" s="23">
        <v>11089.26</v>
      </c>
      <c r="R93" s="24">
        <v>10134.040000000001</v>
      </c>
      <c r="S93" s="27">
        <f t="shared" si="80"/>
        <v>9.5399338331805019</v>
      </c>
      <c r="T93" s="27">
        <f t="shared" si="81"/>
        <v>8.6885306302913197</v>
      </c>
    </row>
    <row r="94" spans="2:20" ht="13.5" customHeight="1">
      <c r="B94" s="47">
        <v>224</v>
      </c>
      <c r="C94" s="29" t="s">
        <v>120</v>
      </c>
      <c r="D94" s="54">
        <v>22100</v>
      </c>
      <c r="E94" s="23">
        <v>0</v>
      </c>
      <c r="F94" s="23">
        <v>-13862</v>
      </c>
      <c r="G94" s="23">
        <v>-14000</v>
      </c>
      <c r="H94" s="23">
        <v>138</v>
      </c>
      <c r="I94" s="36">
        <v>8238</v>
      </c>
      <c r="J94" s="36">
        <v>8238</v>
      </c>
      <c r="K94" s="23">
        <v>0</v>
      </c>
      <c r="L94" s="24">
        <v>202.74</v>
      </c>
      <c r="M94" s="24">
        <v>1196.23</v>
      </c>
      <c r="N94" s="24">
        <f t="shared" si="82"/>
        <v>7041.77</v>
      </c>
      <c r="O94" s="24">
        <f t="shared" si="83"/>
        <v>7041.77</v>
      </c>
      <c r="P94" s="24">
        <f>+I94-J94</f>
        <v>0</v>
      </c>
      <c r="Q94" s="23">
        <v>1018.46</v>
      </c>
      <c r="R94" s="24">
        <v>177.77</v>
      </c>
      <c r="S94" s="27">
        <f t="shared" si="80"/>
        <v>14.5208788540908</v>
      </c>
      <c r="T94" s="27">
        <f t="shared" si="81"/>
        <v>14.5208788540908</v>
      </c>
    </row>
    <row r="95" spans="2:20" ht="13.5" customHeight="1">
      <c r="B95" s="45">
        <v>230</v>
      </c>
      <c r="C95" s="42" t="s">
        <v>121</v>
      </c>
      <c r="D95" s="13">
        <f>SUM(D96:D98)</f>
        <v>111712</v>
      </c>
      <c r="E95" s="13">
        <f t="shared" ref="E95:P95" si="84">SUM(E96:E98)</f>
        <v>0</v>
      </c>
      <c r="F95" s="13">
        <f>SUM(F96:F98)</f>
        <v>154042</v>
      </c>
      <c r="G95" s="13">
        <f t="shared" si="84"/>
        <v>-33652</v>
      </c>
      <c r="H95" s="13">
        <f>SUM(H96:H98)</f>
        <v>187694</v>
      </c>
      <c r="I95" s="13">
        <f>SUM(I96:I98)</f>
        <v>265754</v>
      </c>
      <c r="J95" s="13">
        <f t="shared" si="84"/>
        <v>261574</v>
      </c>
      <c r="K95" s="13">
        <f t="shared" si="84"/>
        <v>0</v>
      </c>
      <c r="L95" s="13">
        <f>SUM(L96:L98)</f>
        <v>5428.4</v>
      </c>
      <c r="M95" s="13">
        <f>SUM(M96:M98)</f>
        <v>20058.05</v>
      </c>
      <c r="N95" s="13">
        <f>SUM(N96:N98)</f>
        <v>241515.95</v>
      </c>
      <c r="O95" s="13">
        <f t="shared" si="84"/>
        <v>245695.95</v>
      </c>
      <c r="P95" s="13">
        <f t="shared" si="84"/>
        <v>4180</v>
      </c>
      <c r="Q95" s="13">
        <f>SUM(Q96:Q98)</f>
        <v>14715.59</v>
      </c>
      <c r="R95" s="13">
        <f>SUM(R96:R98)</f>
        <v>5342.46</v>
      </c>
      <c r="S95" s="14">
        <f t="shared" si="80"/>
        <v>7.6682124370159119</v>
      </c>
      <c r="T95" s="14">
        <f t="shared" si="81"/>
        <v>7.5476004124114775</v>
      </c>
    </row>
    <row r="96" spans="2:20" ht="13.5" customHeight="1">
      <c r="B96" s="47">
        <v>231</v>
      </c>
      <c r="C96" s="29" t="s">
        <v>122</v>
      </c>
      <c r="D96" s="36">
        <v>10608</v>
      </c>
      <c r="E96" s="61">
        <v>0</v>
      </c>
      <c r="F96" s="23">
        <v>20940</v>
      </c>
      <c r="G96" s="23">
        <v>-100</v>
      </c>
      <c r="H96" s="23">
        <v>21040</v>
      </c>
      <c r="I96" s="36">
        <v>31548</v>
      </c>
      <c r="J96" s="36">
        <v>31168</v>
      </c>
      <c r="K96" s="23">
        <v>0</v>
      </c>
      <c r="L96" s="24">
        <v>669.7</v>
      </c>
      <c r="M96" s="24">
        <v>6369.15</v>
      </c>
      <c r="N96" s="24">
        <f t="shared" ref="N96:N98" si="85">J96-M96</f>
        <v>24798.85</v>
      </c>
      <c r="O96" s="24">
        <f t="shared" ref="O96:O98" si="86">+N96+P96</f>
        <v>25178.85</v>
      </c>
      <c r="P96" s="24">
        <f>+I96-J96</f>
        <v>380</v>
      </c>
      <c r="Q96" s="23">
        <v>5854.02</v>
      </c>
      <c r="R96" s="26">
        <v>515.13</v>
      </c>
      <c r="S96" s="27">
        <f t="shared" si="80"/>
        <v>20.434901180698152</v>
      </c>
      <c r="T96" s="27">
        <f t="shared" si="81"/>
        <v>20.188759984785086</v>
      </c>
    </row>
    <row r="97" spans="2:33" ht="13.5" customHeight="1">
      <c r="B97" s="47">
        <v>232</v>
      </c>
      <c r="C97" s="29" t="s">
        <v>123</v>
      </c>
      <c r="D97" s="36">
        <v>75400</v>
      </c>
      <c r="E97" s="61">
        <v>0</v>
      </c>
      <c r="F97" s="23">
        <v>77629</v>
      </c>
      <c r="G97" s="23">
        <v>-24385</v>
      </c>
      <c r="H97" s="23">
        <v>102014</v>
      </c>
      <c r="I97" s="36">
        <v>153029</v>
      </c>
      <c r="J97" s="36">
        <v>152829</v>
      </c>
      <c r="K97" s="23">
        <v>0</v>
      </c>
      <c r="L97" s="24">
        <v>4670.34</v>
      </c>
      <c r="M97" s="24">
        <v>9096.77</v>
      </c>
      <c r="N97" s="24">
        <f t="shared" si="85"/>
        <v>143732.23000000001</v>
      </c>
      <c r="O97" s="24">
        <f t="shared" si="86"/>
        <v>143932.23000000001</v>
      </c>
      <c r="P97" s="24">
        <f>+I97-J97</f>
        <v>200</v>
      </c>
      <c r="Q97" s="23">
        <v>4328.3999999999996</v>
      </c>
      <c r="R97" s="24">
        <v>4768.37</v>
      </c>
      <c r="S97" s="27">
        <f t="shared" si="80"/>
        <v>5.9522538261717353</v>
      </c>
      <c r="T97" s="27">
        <f t="shared" si="81"/>
        <v>5.9444745767142173</v>
      </c>
    </row>
    <row r="98" spans="2:33" ht="13.5" customHeight="1">
      <c r="B98" s="47">
        <v>239</v>
      </c>
      <c r="C98" s="29" t="s">
        <v>124</v>
      </c>
      <c r="D98" s="54">
        <v>25704</v>
      </c>
      <c r="E98" s="61">
        <v>0</v>
      </c>
      <c r="F98" s="23">
        <v>55473</v>
      </c>
      <c r="G98" s="23">
        <v>-9167</v>
      </c>
      <c r="H98" s="23">
        <v>64640</v>
      </c>
      <c r="I98" s="36">
        <v>81177</v>
      </c>
      <c r="J98" s="36">
        <v>77577</v>
      </c>
      <c r="K98" s="23">
        <v>0</v>
      </c>
      <c r="L98" s="24">
        <v>88.36</v>
      </c>
      <c r="M98" s="24">
        <v>4592.13</v>
      </c>
      <c r="N98" s="24">
        <f t="shared" si="85"/>
        <v>72984.87</v>
      </c>
      <c r="O98" s="24">
        <f t="shared" si="86"/>
        <v>76584.87</v>
      </c>
      <c r="P98" s="24">
        <f>+I98-J98</f>
        <v>3600</v>
      </c>
      <c r="Q98" s="23">
        <v>4533.17</v>
      </c>
      <c r="R98" s="24">
        <v>58.96</v>
      </c>
      <c r="S98" s="27">
        <f t="shared" si="80"/>
        <v>5.9194477744692371</v>
      </c>
      <c r="T98" s="27">
        <f t="shared" si="81"/>
        <v>5.6569348460770907</v>
      </c>
    </row>
    <row r="99" spans="2:33" ht="13.5" customHeight="1">
      <c r="B99" s="45">
        <v>240</v>
      </c>
      <c r="C99" s="42" t="s">
        <v>125</v>
      </c>
      <c r="D99" s="13">
        <f t="shared" ref="D99:R99" si="87">SUM(D100:D104)</f>
        <v>35124</v>
      </c>
      <c r="E99" s="13">
        <f t="shared" si="87"/>
        <v>0</v>
      </c>
      <c r="F99" s="13">
        <f t="shared" ref="F99" si="88">SUM(F100:F104)</f>
        <v>82178</v>
      </c>
      <c r="G99" s="13">
        <f t="shared" si="87"/>
        <v>-1587</v>
      </c>
      <c r="H99" s="13">
        <f t="shared" si="87"/>
        <v>83765</v>
      </c>
      <c r="I99" s="13">
        <f t="shared" si="87"/>
        <v>117302</v>
      </c>
      <c r="J99" s="13">
        <f t="shared" si="87"/>
        <v>117302</v>
      </c>
      <c r="K99" s="13">
        <f t="shared" si="87"/>
        <v>0</v>
      </c>
      <c r="L99" s="13">
        <f>SUM(L100:L104)</f>
        <v>1335.58</v>
      </c>
      <c r="M99" s="13">
        <f>SUM(M100:M104)</f>
        <v>20691.96</v>
      </c>
      <c r="N99" s="13">
        <f>SUM(N100:N104)</f>
        <v>96610.04</v>
      </c>
      <c r="O99" s="13">
        <f t="shared" si="87"/>
        <v>96610.04</v>
      </c>
      <c r="P99" s="13">
        <f t="shared" si="87"/>
        <v>0</v>
      </c>
      <c r="Q99" s="13">
        <f t="shared" si="87"/>
        <v>9976.41</v>
      </c>
      <c r="R99" s="13">
        <f t="shared" si="87"/>
        <v>10715.550000000001</v>
      </c>
      <c r="S99" s="14">
        <f t="shared" si="80"/>
        <v>17.639903837956727</v>
      </c>
      <c r="T99" s="14">
        <f t="shared" si="81"/>
        <v>17.639903837956727</v>
      </c>
    </row>
    <row r="100" spans="2:33" ht="13.5" customHeight="1">
      <c r="B100" s="55">
        <v>241</v>
      </c>
      <c r="C100" s="22" t="s">
        <v>126</v>
      </c>
      <c r="D100" s="36">
        <v>50</v>
      </c>
      <c r="E100" s="24">
        <v>0</v>
      </c>
      <c r="F100" s="24">
        <v>1000</v>
      </c>
      <c r="G100" s="24">
        <v>0</v>
      </c>
      <c r="H100" s="24">
        <v>1000</v>
      </c>
      <c r="I100" s="36">
        <v>1050</v>
      </c>
      <c r="J100" s="36">
        <v>1050</v>
      </c>
      <c r="K100" s="24">
        <v>0</v>
      </c>
      <c r="L100" s="24">
        <v>0</v>
      </c>
      <c r="M100" s="24">
        <v>0</v>
      </c>
      <c r="N100" s="24">
        <f t="shared" ref="N100:N104" si="89">J100-M100</f>
        <v>1050</v>
      </c>
      <c r="O100" s="24">
        <f t="shared" ref="O100:O104" si="90">+N100+P100</f>
        <v>1050</v>
      </c>
      <c r="P100" s="24">
        <f>+I100-J100</f>
        <v>0</v>
      </c>
      <c r="Q100" s="24">
        <v>0</v>
      </c>
      <c r="R100" s="24">
        <v>0</v>
      </c>
      <c r="S100" s="27">
        <f t="shared" ref="S100" si="91">+M100/J100*100</f>
        <v>0</v>
      </c>
      <c r="T100" s="27">
        <f t="shared" ref="T100" si="92">+M100/I100*100</f>
        <v>0</v>
      </c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</row>
    <row r="101" spans="2:33" ht="12.75" customHeight="1">
      <c r="B101" s="55">
        <v>242</v>
      </c>
      <c r="C101" s="22" t="s">
        <v>127</v>
      </c>
      <c r="D101" s="36">
        <v>75</v>
      </c>
      <c r="E101" s="61">
        <v>0</v>
      </c>
      <c r="F101" s="24">
        <v>2425</v>
      </c>
      <c r="G101" s="24">
        <v>0</v>
      </c>
      <c r="H101" s="24">
        <v>2425</v>
      </c>
      <c r="I101" s="36">
        <v>2500</v>
      </c>
      <c r="J101" s="36">
        <v>2500</v>
      </c>
      <c r="K101" s="24">
        <v>0</v>
      </c>
      <c r="L101" s="24">
        <v>53.39</v>
      </c>
      <c r="M101" s="24">
        <v>53.39</v>
      </c>
      <c r="N101" s="24">
        <f t="shared" si="89"/>
        <v>2446.61</v>
      </c>
      <c r="O101" s="24">
        <f t="shared" si="90"/>
        <v>2446.61</v>
      </c>
      <c r="P101" s="24">
        <f>+I101-J101</f>
        <v>0</v>
      </c>
      <c r="Q101" s="24">
        <v>53.39</v>
      </c>
      <c r="R101" s="24">
        <v>0</v>
      </c>
      <c r="S101" s="27">
        <f t="shared" ref="S101:S103" si="93">+M101/J101*100</f>
        <v>2.1356000000000002</v>
      </c>
      <c r="T101" s="27">
        <f t="shared" ref="T101:T103" si="94">+M101/I101*100</f>
        <v>2.1356000000000002</v>
      </c>
    </row>
    <row r="102" spans="2:33" ht="13.5" customHeight="1">
      <c r="B102" s="47">
        <v>243</v>
      </c>
      <c r="C102" s="29" t="s">
        <v>128</v>
      </c>
      <c r="D102" s="36">
        <v>2000</v>
      </c>
      <c r="E102" s="61">
        <v>0</v>
      </c>
      <c r="F102" s="23">
        <v>24591</v>
      </c>
      <c r="G102" s="24">
        <v>2991</v>
      </c>
      <c r="H102" s="23">
        <v>21600</v>
      </c>
      <c r="I102" s="36">
        <v>26591</v>
      </c>
      <c r="J102" s="36">
        <v>26591</v>
      </c>
      <c r="K102" s="24">
        <v>0</v>
      </c>
      <c r="L102" s="24">
        <v>590.54</v>
      </c>
      <c r="M102" s="24">
        <v>1822.13</v>
      </c>
      <c r="N102" s="24">
        <f t="shared" si="89"/>
        <v>24768.87</v>
      </c>
      <c r="O102" s="24">
        <f t="shared" si="90"/>
        <v>24768.87</v>
      </c>
      <c r="P102" s="24">
        <f>+I102-J102</f>
        <v>0</v>
      </c>
      <c r="Q102" s="24">
        <v>1281.2</v>
      </c>
      <c r="R102" s="24">
        <v>540.92999999999995</v>
      </c>
      <c r="S102" s="27">
        <f t="shared" si="93"/>
        <v>6.8524312737392359</v>
      </c>
      <c r="T102" s="27">
        <f t="shared" si="94"/>
        <v>6.8524312737392359</v>
      </c>
      <c r="U102" s="62"/>
    </row>
    <row r="103" spans="2:33" ht="13.5" customHeight="1">
      <c r="B103" s="47">
        <v>244</v>
      </c>
      <c r="C103" s="29" t="s">
        <v>129</v>
      </c>
      <c r="D103" s="36">
        <v>3500</v>
      </c>
      <c r="E103" s="61">
        <v>0</v>
      </c>
      <c r="F103" s="23">
        <v>3500</v>
      </c>
      <c r="G103" s="24">
        <v>0</v>
      </c>
      <c r="H103" s="23">
        <v>3500</v>
      </c>
      <c r="I103" s="36">
        <v>7000</v>
      </c>
      <c r="J103" s="36">
        <v>7000</v>
      </c>
      <c r="K103" s="24">
        <v>0</v>
      </c>
      <c r="L103" s="24">
        <v>0</v>
      </c>
      <c r="M103" s="24">
        <v>0</v>
      </c>
      <c r="N103" s="24">
        <f t="shared" si="89"/>
        <v>7000</v>
      </c>
      <c r="O103" s="24">
        <f t="shared" si="90"/>
        <v>7000</v>
      </c>
      <c r="P103" s="24">
        <f>+I103-J103</f>
        <v>0</v>
      </c>
      <c r="Q103" s="24">
        <v>0</v>
      </c>
      <c r="R103" s="24">
        <v>0</v>
      </c>
      <c r="S103" s="27">
        <f t="shared" si="93"/>
        <v>0</v>
      </c>
      <c r="T103" s="27">
        <f t="shared" si="94"/>
        <v>0</v>
      </c>
      <c r="U103" s="62"/>
    </row>
    <row r="104" spans="2:33" ht="13.5" customHeight="1">
      <c r="B104" s="47">
        <v>249</v>
      </c>
      <c r="C104" s="29" t="s">
        <v>130</v>
      </c>
      <c r="D104" s="54">
        <v>29499</v>
      </c>
      <c r="E104" s="61">
        <v>0</v>
      </c>
      <c r="F104" s="23">
        <v>50662</v>
      </c>
      <c r="G104" s="24">
        <v>-4578</v>
      </c>
      <c r="H104" s="23">
        <v>55240</v>
      </c>
      <c r="I104" s="36">
        <v>80161</v>
      </c>
      <c r="J104" s="36">
        <v>80161</v>
      </c>
      <c r="K104" s="24">
        <v>0</v>
      </c>
      <c r="L104" s="25">
        <v>691.65</v>
      </c>
      <c r="M104" s="25">
        <v>18816.439999999999</v>
      </c>
      <c r="N104" s="24">
        <f t="shared" si="89"/>
        <v>61344.56</v>
      </c>
      <c r="O104" s="24">
        <f t="shared" si="90"/>
        <v>61344.56</v>
      </c>
      <c r="P104" s="24">
        <f>+I104-J104</f>
        <v>0</v>
      </c>
      <c r="Q104" s="26">
        <v>8641.82</v>
      </c>
      <c r="R104" s="26">
        <v>10174.620000000001</v>
      </c>
      <c r="S104" s="27">
        <f t="shared" si="80"/>
        <v>23.473309963698057</v>
      </c>
      <c r="T104" s="27">
        <f t="shared" si="81"/>
        <v>23.473309963698057</v>
      </c>
      <c r="U104" s="62"/>
    </row>
    <row r="105" spans="2:33" ht="13.5" customHeight="1">
      <c r="B105" s="53">
        <v>250</v>
      </c>
      <c r="C105" s="20" t="s">
        <v>131</v>
      </c>
      <c r="D105" s="63">
        <f>SUM(D106:D112)</f>
        <v>65559</v>
      </c>
      <c r="E105" s="63">
        <f t="shared" ref="E105:R105" si="95">SUM(E106:E112)</f>
        <v>0</v>
      </c>
      <c r="F105" s="63">
        <f t="shared" ref="F105" si="96">SUM(F106:F112)</f>
        <v>77437</v>
      </c>
      <c r="G105" s="13">
        <f t="shared" si="95"/>
        <v>697</v>
      </c>
      <c r="H105" s="63">
        <f t="shared" si="95"/>
        <v>78740</v>
      </c>
      <c r="I105" s="63">
        <f t="shared" si="95"/>
        <v>142996</v>
      </c>
      <c r="J105" s="63">
        <f t="shared" si="95"/>
        <v>142996</v>
      </c>
      <c r="K105" s="63">
        <f>SUM(K106:K112)</f>
        <v>0</v>
      </c>
      <c r="L105" s="63">
        <f>SUM(L106:L112)</f>
        <v>20406.310000000001</v>
      </c>
      <c r="M105" s="63">
        <f>SUM(M106:M112)</f>
        <v>44869.64</v>
      </c>
      <c r="N105" s="63">
        <f>SUM(N106:N112)</f>
        <v>98126.36</v>
      </c>
      <c r="O105" s="63">
        <f t="shared" si="95"/>
        <v>98126.36</v>
      </c>
      <c r="P105" s="63">
        <f t="shared" si="95"/>
        <v>0</v>
      </c>
      <c r="Q105" s="63">
        <f t="shared" si="95"/>
        <v>18529.719999999998</v>
      </c>
      <c r="R105" s="63">
        <f t="shared" si="95"/>
        <v>26339.920000000006</v>
      </c>
      <c r="S105" s="14">
        <f t="shared" si="80"/>
        <v>31.378248342610981</v>
      </c>
      <c r="T105" s="14">
        <f t="shared" si="81"/>
        <v>31.378248342610981</v>
      </c>
    </row>
    <row r="106" spans="2:33" ht="13.5" customHeight="1">
      <c r="B106" s="47">
        <v>252</v>
      </c>
      <c r="C106" s="29" t="s">
        <v>132</v>
      </c>
      <c r="D106" s="36">
        <v>200</v>
      </c>
      <c r="E106" s="23">
        <v>0</v>
      </c>
      <c r="F106" s="23">
        <v>800</v>
      </c>
      <c r="G106" s="23">
        <v>0</v>
      </c>
      <c r="H106" s="23">
        <v>800</v>
      </c>
      <c r="I106" s="36">
        <v>1000</v>
      </c>
      <c r="J106" s="36">
        <v>1000</v>
      </c>
      <c r="K106" s="23">
        <v>0</v>
      </c>
      <c r="L106" s="23">
        <v>102.4</v>
      </c>
      <c r="M106" s="23">
        <v>231.23</v>
      </c>
      <c r="N106" s="24">
        <f t="shared" ref="N106:N112" si="97">J106-M106</f>
        <v>768.77</v>
      </c>
      <c r="O106" s="24">
        <f t="shared" ref="O106:O112" si="98">+N106+P106</f>
        <v>768.77</v>
      </c>
      <c r="P106" s="24">
        <f t="shared" ref="P106:P112" si="99">+I106-J106</f>
        <v>0</v>
      </c>
      <c r="Q106" s="26">
        <v>128.83000000000001</v>
      </c>
      <c r="R106" s="24">
        <v>102.4</v>
      </c>
      <c r="S106" s="27">
        <f t="shared" si="80"/>
        <v>23.122999999999998</v>
      </c>
      <c r="T106" s="27">
        <f t="shared" si="81"/>
        <v>23.122999999999998</v>
      </c>
    </row>
    <row r="107" spans="2:33" ht="13.5" customHeight="1">
      <c r="B107" s="47">
        <v>253</v>
      </c>
      <c r="C107" s="29" t="s">
        <v>133</v>
      </c>
      <c r="D107" s="36">
        <v>2000</v>
      </c>
      <c r="E107" s="61">
        <v>0</v>
      </c>
      <c r="F107" s="23">
        <v>6000</v>
      </c>
      <c r="G107" s="23">
        <v>0</v>
      </c>
      <c r="H107" s="23">
        <v>6000</v>
      </c>
      <c r="I107" s="36">
        <v>8000</v>
      </c>
      <c r="J107" s="36">
        <v>8000</v>
      </c>
      <c r="K107" s="23">
        <v>0</v>
      </c>
      <c r="L107" s="23">
        <v>1417.44</v>
      </c>
      <c r="M107" s="23">
        <v>2828.61</v>
      </c>
      <c r="N107" s="24">
        <f t="shared" si="97"/>
        <v>5171.3899999999994</v>
      </c>
      <c r="O107" s="24">
        <f t="shared" si="98"/>
        <v>5171.3899999999994</v>
      </c>
      <c r="P107" s="24">
        <f t="shared" si="99"/>
        <v>0</v>
      </c>
      <c r="Q107" s="24">
        <v>1438.19</v>
      </c>
      <c r="R107" s="24">
        <v>1390.42</v>
      </c>
      <c r="S107" s="27">
        <f t="shared" si="80"/>
        <v>35.357625000000006</v>
      </c>
      <c r="T107" s="27">
        <f t="shared" si="81"/>
        <v>35.357625000000006</v>
      </c>
    </row>
    <row r="108" spans="2:33" ht="13.5" customHeight="1">
      <c r="B108" s="47">
        <v>254</v>
      </c>
      <c r="C108" s="29" t="s">
        <v>134</v>
      </c>
      <c r="D108" s="36">
        <v>8000</v>
      </c>
      <c r="E108" s="61">
        <v>0</v>
      </c>
      <c r="F108" s="23">
        <v>14580</v>
      </c>
      <c r="G108" s="23">
        <v>-1000</v>
      </c>
      <c r="H108" s="23">
        <v>15580</v>
      </c>
      <c r="I108" s="36">
        <v>22580</v>
      </c>
      <c r="J108" s="36">
        <v>22580</v>
      </c>
      <c r="K108" s="23">
        <v>0</v>
      </c>
      <c r="L108" s="23">
        <v>1484.6</v>
      </c>
      <c r="M108" s="23">
        <v>3273.63</v>
      </c>
      <c r="N108" s="24">
        <f t="shared" si="97"/>
        <v>19306.37</v>
      </c>
      <c r="O108" s="24">
        <f t="shared" si="98"/>
        <v>19306.37</v>
      </c>
      <c r="P108" s="24">
        <f t="shared" si="99"/>
        <v>0</v>
      </c>
      <c r="Q108" s="26">
        <v>2230.39</v>
      </c>
      <c r="R108" s="24">
        <v>1043.24</v>
      </c>
      <c r="S108" s="27">
        <f t="shared" si="80"/>
        <v>14.497918511957486</v>
      </c>
      <c r="T108" s="27">
        <f t="shared" si="81"/>
        <v>14.497918511957486</v>
      </c>
    </row>
    <row r="109" spans="2:33" ht="13.5" customHeight="1">
      <c r="B109" s="47">
        <v>255</v>
      </c>
      <c r="C109" s="29" t="s">
        <v>135</v>
      </c>
      <c r="D109" s="36">
        <v>37098</v>
      </c>
      <c r="E109" s="61">
        <v>0</v>
      </c>
      <c r="F109" s="23">
        <v>20880</v>
      </c>
      <c r="G109" s="23">
        <v>0</v>
      </c>
      <c r="H109" s="23">
        <v>22880</v>
      </c>
      <c r="I109" s="36">
        <v>57978</v>
      </c>
      <c r="J109" s="36">
        <v>57978</v>
      </c>
      <c r="K109" s="23">
        <v>0</v>
      </c>
      <c r="L109" s="23">
        <v>12068.88</v>
      </c>
      <c r="M109" s="23">
        <v>20543.36</v>
      </c>
      <c r="N109" s="24">
        <f t="shared" si="97"/>
        <v>37434.639999999999</v>
      </c>
      <c r="O109" s="24">
        <f t="shared" si="98"/>
        <v>37434.639999999999</v>
      </c>
      <c r="P109" s="24">
        <f t="shared" si="99"/>
        <v>0</v>
      </c>
      <c r="Q109" s="24">
        <v>2842.16</v>
      </c>
      <c r="R109" s="24">
        <v>17701.2</v>
      </c>
      <c r="S109" s="27">
        <f t="shared" si="80"/>
        <v>35.433026320328402</v>
      </c>
      <c r="T109" s="27">
        <f t="shared" si="81"/>
        <v>35.433026320328402</v>
      </c>
    </row>
    <row r="110" spans="2:33" ht="13.5" customHeight="1">
      <c r="B110" s="47">
        <v>256</v>
      </c>
      <c r="C110" s="29" t="s">
        <v>136</v>
      </c>
      <c r="D110" s="36">
        <v>9011</v>
      </c>
      <c r="E110" s="61">
        <v>0</v>
      </c>
      <c r="F110" s="23">
        <v>10669</v>
      </c>
      <c r="G110" s="23">
        <v>-2011</v>
      </c>
      <c r="H110" s="23">
        <v>12680</v>
      </c>
      <c r="I110" s="36">
        <v>19680</v>
      </c>
      <c r="J110" s="36">
        <v>19680</v>
      </c>
      <c r="K110" s="23">
        <v>0</v>
      </c>
      <c r="L110" s="23">
        <v>1961.05</v>
      </c>
      <c r="M110" s="23">
        <v>5290.29</v>
      </c>
      <c r="N110" s="24">
        <f t="shared" si="97"/>
        <v>14389.71</v>
      </c>
      <c r="O110" s="24">
        <f t="shared" si="98"/>
        <v>14389.71</v>
      </c>
      <c r="P110" s="24">
        <f t="shared" si="99"/>
        <v>0</v>
      </c>
      <c r="Q110" s="24">
        <v>3130.14</v>
      </c>
      <c r="R110" s="26">
        <v>2160.15</v>
      </c>
      <c r="S110" s="27">
        <f t="shared" si="80"/>
        <v>26.881554878048782</v>
      </c>
      <c r="T110" s="27">
        <f t="shared" si="81"/>
        <v>26.881554878048782</v>
      </c>
    </row>
    <row r="111" spans="2:33" ht="13.5" customHeight="1">
      <c r="B111" s="47">
        <v>257</v>
      </c>
      <c r="C111" s="29" t="s">
        <v>137</v>
      </c>
      <c r="D111" s="36">
        <v>500</v>
      </c>
      <c r="E111" s="61">
        <v>0</v>
      </c>
      <c r="F111" s="23">
        <v>1500</v>
      </c>
      <c r="G111" s="23">
        <v>0</v>
      </c>
      <c r="H111" s="23">
        <v>1500</v>
      </c>
      <c r="I111" s="36">
        <v>2000</v>
      </c>
      <c r="J111" s="36">
        <v>2000</v>
      </c>
      <c r="K111" s="23">
        <v>0</v>
      </c>
      <c r="L111" s="23">
        <v>173.33</v>
      </c>
      <c r="M111" s="23">
        <v>270.70999999999998</v>
      </c>
      <c r="N111" s="24">
        <f t="shared" si="97"/>
        <v>1729.29</v>
      </c>
      <c r="O111" s="24">
        <f t="shared" si="98"/>
        <v>1729.29</v>
      </c>
      <c r="P111" s="24">
        <f t="shared" si="99"/>
        <v>0</v>
      </c>
      <c r="Q111" s="24">
        <v>97.38</v>
      </c>
      <c r="R111" s="64">
        <v>173.33</v>
      </c>
      <c r="S111" s="27">
        <f t="shared" si="80"/>
        <v>13.535500000000001</v>
      </c>
      <c r="T111" s="27">
        <f t="shared" si="81"/>
        <v>13.535500000000001</v>
      </c>
    </row>
    <row r="112" spans="2:33" ht="13.5" customHeight="1">
      <c r="B112" s="47">
        <v>259</v>
      </c>
      <c r="C112" s="29" t="s">
        <v>138</v>
      </c>
      <c r="D112" s="54">
        <v>8750</v>
      </c>
      <c r="E112" s="61">
        <v>0</v>
      </c>
      <c r="F112" s="23">
        <v>23008</v>
      </c>
      <c r="G112" s="23">
        <v>3708</v>
      </c>
      <c r="H112" s="23">
        <v>19300</v>
      </c>
      <c r="I112" s="36">
        <v>31758</v>
      </c>
      <c r="J112" s="36">
        <v>31758</v>
      </c>
      <c r="K112" s="23">
        <v>0</v>
      </c>
      <c r="L112" s="23">
        <v>3198.61</v>
      </c>
      <c r="M112" s="23">
        <v>12431.81</v>
      </c>
      <c r="N112" s="24">
        <f t="shared" si="97"/>
        <v>19326.190000000002</v>
      </c>
      <c r="O112" s="24">
        <f t="shared" si="98"/>
        <v>19326.190000000002</v>
      </c>
      <c r="P112" s="24">
        <f t="shared" si="99"/>
        <v>0</v>
      </c>
      <c r="Q112" s="24">
        <v>8662.6299999999992</v>
      </c>
      <c r="R112" s="26">
        <v>3769.18</v>
      </c>
      <c r="S112" s="27">
        <f t="shared" si="80"/>
        <v>39.145443667737261</v>
      </c>
      <c r="T112" s="27">
        <f t="shared" si="81"/>
        <v>39.145443667737261</v>
      </c>
    </row>
    <row r="113" spans="2:20" ht="13.5" customHeight="1">
      <c r="B113" s="53">
        <v>260</v>
      </c>
      <c r="C113" s="20" t="s">
        <v>139</v>
      </c>
      <c r="D113" s="63">
        <f t="shared" ref="D113:R113" si="100">SUM(D114:D118)</f>
        <v>79966</v>
      </c>
      <c r="E113" s="63">
        <f t="shared" si="100"/>
        <v>0</v>
      </c>
      <c r="F113" s="63">
        <f t="shared" ref="F113" si="101">SUM(F114:F118)</f>
        <v>233428</v>
      </c>
      <c r="G113" s="13">
        <f t="shared" si="100"/>
        <v>10973</v>
      </c>
      <c r="H113" s="63">
        <f t="shared" si="100"/>
        <v>220455</v>
      </c>
      <c r="I113" s="63">
        <f t="shared" si="100"/>
        <v>313394</v>
      </c>
      <c r="J113" s="63">
        <f t="shared" si="100"/>
        <v>313094</v>
      </c>
      <c r="K113" s="63">
        <f t="shared" si="100"/>
        <v>0</v>
      </c>
      <c r="L113" s="65">
        <f>SUM(L114:L118)</f>
        <v>106421.75</v>
      </c>
      <c r="M113" s="63">
        <f t="shared" si="100"/>
        <v>117947.79000000001</v>
      </c>
      <c r="N113" s="63">
        <f t="shared" si="100"/>
        <v>195146.20999999996</v>
      </c>
      <c r="O113" s="63">
        <f t="shared" si="100"/>
        <v>195446.20999999996</v>
      </c>
      <c r="P113" s="63">
        <f t="shared" si="100"/>
        <v>300</v>
      </c>
      <c r="Q113" s="63">
        <f t="shared" si="100"/>
        <v>11250.69</v>
      </c>
      <c r="R113" s="63">
        <f t="shared" si="100"/>
        <v>106697.1</v>
      </c>
      <c r="S113" s="14">
        <f t="shared" si="80"/>
        <v>37.671686458379916</v>
      </c>
      <c r="T113" s="14">
        <f t="shared" si="81"/>
        <v>37.635624804559122</v>
      </c>
    </row>
    <row r="114" spans="2:20" ht="13.5" customHeight="1">
      <c r="B114" s="47">
        <v>261</v>
      </c>
      <c r="C114" s="29" t="s">
        <v>140</v>
      </c>
      <c r="D114" s="36">
        <v>2000</v>
      </c>
      <c r="E114" s="23">
        <v>0</v>
      </c>
      <c r="F114" s="23">
        <v>4500</v>
      </c>
      <c r="G114" s="23">
        <v>0</v>
      </c>
      <c r="H114" s="23">
        <v>4500</v>
      </c>
      <c r="I114" s="36">
        <v>6500</v>
      </c>
      <c r="J114" s="36">
        <v>6500</v>
      </c>
      <c r="K114" s="23">
        <v>0</v>
      </c>
      <c r="L114" s="23">
        <v>0</v>
      </c>
      <c r="M114" s="23">
        <v>0</v>
      </c>
      <c r="N114" s="24">
        <f t="shared" ref="N114:N118" si="102">J114-M114</f>
        <v>6500</v>
      </c>
      <c r="O114" s="24">
        <f t="shared" ref="O114:O118" si="103">+N114+P114</f>
        <v>6500</v>
      </c>
      <c r="P114" s="24">
        <f t="shared" ref="P114:P118" si="104">+I114-J114</f>
        <v>0</v>
      </c>
      <c r="Q114" s="24">
        <v>0</v>
      </c>
      <c r="R114" s="24">
        <v>0</v>
      </c>
      <c r="S114" s="27">
        <f t="shared" si="80"/>
        <v>0</v>
      </c>
      <c r="T114" s="27">
        <f t="shared" si="81"/>
        <v>0</v>
      </c>
    </row>
    <row r="115" spans="2:20" ht="13.5" customHeight="1">
      <c r="B115" s="47">
        <v>262</v>
      </c>
      <c r="C115" s="29" t="s">
        <v>141</v>
      </c>
      <c r="D115" s="36">
        <v>25654</v>
      </c>
      <c r="E115" s="61">
        <v>0</v>
      </c>
      <c r="F115" s="23">
        <v>17715</v>
      </c>
      <c r="G115" s="23">
        <v>-2758</v>
      </c>
      <c r="H115" s="23">
        <v>22473</v>
      </c>
      <c r="I115" s="36">
        <v>43369</v>
      </c>
      <c r="J115" s="36">
        <v>43369</v>
      </c>
      <c r="K115" s="23">
        <v>0</v>
      </c>
      <c r="L115" s="23">
        <v>1511.38</v>
      </c>
      <c r="M115" s="23">
        <v>4196.08</v>
      </c>
      <c r="N115" s="24">
        <f t="shared" si="102"/>
        <v>39172.92</v>
      </c>
      <c r="O115" s="24">
        <f t="shared" si="103"/>
        <v>39172.92</v>
      </c>
      <c r="P115" s="24">
        <f t="shared" si="104"/>
        <v>0</v>
      </c>
      <c r="Q115" s="26">
        <v>2611.87</v>
      </c>
      <c r="R115" s="26">
        <v>1584.21</v>
      </c>
      <c r="S115" s="27">
        <f t="shared" si="80"/>
        <v>9.6752980239341468</v>
      </c>
      <c r="T115" s="27">
        <f t="shared" si="81"/>
        <v>9.6752980239341468</v>
      </c>
    </row>
    <row r="116" spans="2:20" ht="13.5" customHeight="1">
      <c r="B116" s="47">
        <v>263</v>
      </c>
      <c r="C116" s="29" t="s">
        <v>142</v>
      </c>
      <c r="D116" s="36">
        <v>5458</v>
      </c>
      <c r="E116" s="61">
        <v>0</v>
      </c>
      <c r="F116" s="23">
        <v>76885</v>
      </c>
      <c r="G116" s="23">
        <v>-3445</v>
      </c>
      <c r="H116" s="23">
        <v>80330</v>
      </c>
      <c r="I116" s="36">
        <v>82343</v>
      </c>
      <c r="J116" s="36">
        <v>82343</v>
      </c>
      <c r="K116" s="23">
        <v>0</v>
      </c>
      <c r="L116" s="23"/>
      <c r="M116" s="23">
        <v>303.47000000000003</v>
      </c>
      <c r="N116" s="24">
        <f t="shared" si="102"/>
        <v>82039.53</v>
      </c>
      <c r="O116" s="24">
        <f t="shared" si="103"/>
        <v>82039.53</v>
      </c>
      <c r="P116" s="24">
        <f t="shared" si="104"/>
        <v>0</v>
      </c>
      <c r="Q116" s="27">
        <v>49.13</v>
      </c>
      <c r="R116" s="27">
        <v>254.34</v>
      </c>
      <c r="S116" s="27">
        <f t="shared" si="80"/>
        <v>0.36854377421274431</v>
      </c>
      <c r="T116" s="27">
        <f t="shared" si="81"/>
        <v>0.36854377421274431</v>
      </c>
    </row>
    <row r="117" spans="2:20" ht="13.5" customHeight="1">
      <c r="B117" s="47">
        <v>265</v>
      </c>
      <c r="C117" s="29" t="s">
        <v>143</v>
      </c>
      <c r="D117" s="54">
        <v>23634</v>
      </c>
      <c r="E117" s="61">
        <v>0</v>
      </c>
      <c r="F117" s="23">
        <v>-3830</v>
      </c>
      <c r="G117" s="23">
        <v>-8580</v>
      </c>
      <c r="H117" s="23">
        <v>750</v>
      </c>
      <c r="I117" s="36">
        <v>19804</v>
      </c>
      <c r="J117" s="36">
        <v>19804</v>
      </c>
      <c r="K117" s="23">
        <v>0</v>
      </c>
      <c r="L117" s="23">
        <v>2326.64</v>
      </c>
      <c r="M117" s="23">
        <v>6655.97</v>
      </c>
      <c r="N117" s="24">
        <f t="shared" si="102"/>
        <v>13148.029999999999</v>
      </c>
      <c r="O117" s="24">
        <f t="shared" si="103"/>
        <v>13148.029999999999</v>
      </c>
      <c r="P117" s="24">
        <f t="shared" si="104"/>
        <v>0</v>
      </c>
      <c r="Q117" s="36">
        <v>2735.09</v>
      </c>
      <c r="R117" s="27">
        <v>3920.88</v>
      </c>
      <c r="S117" s="27">
        <f t="shared" si="80"/>
        <v>33.609220359523327</v>
      </c>
      <c r="T117" s="27">
        <f t="shared" si="81"/>
        <v>33.609220359523327</v>
      </c>
    </row>
    <row r="118" spans="2:20" ht="13.5" customHeight="1">
      <c r="B118" s="47">
        <v>269</v>
      </c>
      <c r="C118" s="29" t="s">
        <v>144</v>
      </c>
      <c r="D118" s="59">
        <v>23220</v>
      </c>
      <c r="E118" s="61">
        <v>0</v>
      </c>
      <c r="F118" s="23">
        <v>138158</v>
      </c>
      <c r="G118" s="23">
        <v>25756</v>
      </c>
      <c r="H118" s="23">
        <v>112402</v>
      </c>
      <c r="I118" s="36">
        <v>161378</v>
      </c>
      <c r="J118" s="36">
        <v>161078</v>
      </c>
      <c r="K118" s="23">
        <v>0</v>
      </c>
      <c r="L118" s="23">
        <v>102583.73</v>
      </c>
      <c r="M118" s="23">
        <v>106792.27</v>
      </c>
      <c r="N118" s="24">
        <f t="shared" si="102"/>
        <v>54285.729999999996</v>
      </c>
      <c r="O118" s="24">
        <f t="shared" si="103"/>
        <v>54585.729999999996</v>
      </c>
      <c r="P118" s="24">
        <f t="shared" si="104"/>
        <v>300</v>
      </c>
      <c r="Q118" s="36">
        <v>5854.6</v>
      </c>
      <c r="R118" s="24">
        <v>100937.67</v>
      </c>
      <c r="S118" s="27">
        <f t="shared" si="80"/>
        <v>66.298482722656104</v>
      </c>
      <c r="T118" s="27">
        <f t="shared" si="81"/>
        <v>66.175234542502707</v>
      </c>
    </row>
    <row r="119" spans="2:20" ht="13.5" customHeight="1">
      <c r="B119" s="53">
        <v>270</v>
      </c>
      <c r="C119" s="20" t="s">
        <v>145</v>
      </c>
      <c r="D119" s="63">
        <f>SUM(D120:D125)</f>
        <v>120360</v>
      </c>
      <c r="E119" s="63">
        <f t="shared" ref="E119:Q119" si="105">SUM(E120:E125)</f>
        <v>0</v>
      </c>
      <c r="F119" s="63">
        <f t="shared" ref="F119" si="106">SUM(F120:F125)</f>
        <v>268825</v>
      </c>
      <c r="G119" s="13">
        <f>SUM(G120:G125)</f>
        <v>-14659</v>
      </c>
      <c r="H119" s="63">
        <f t="shared" si="105"/>
        <v>283484</v>
      </c>
      <c r="I119" s="63">
        <f>SUM(I120:I125)</f>
        <v>389185</v>
      </c>
      <c r="J119" s="63">
        <f t="shared" si="105"/>
        <v>387755</v>
      </c>
      <c r="K119" s="63">
        <f t="shared" si="105"/>
        <v>0</v>
      </c>
      <c r="L119" s="63">
        <f t="shared" si="105"/>
        <v>5169.99</v>
      </c>
      <c r="M119" s="63">
        <f t="shared" si="105"/>
        <v>57733.17</v>
      </c>
      <c r="N119" s="63">
        <f>SUM(N120:N125)</f>
        <v>330021.83</v>
      </c>
      <c r="O119" s="63">
        <f t="shared" si="105"/>
        <v>331451.83</v>
      </c>
      <c r="P119" s="63">
        <f t="shared" si="105"/>
        <v>1430</v>
      </c>
      <c r="Q119" s="63">
        <f t="shared" si="105"/>
        <v>25610.32</v>
      </c>
      <c r="R119" s="63">
        <f>SUM(R120:R125)</f>
        <v>32122.850000000002</v>
      </c>
      <c r="S119" s="14">
        <f t="shared" si="80"/>
        <v>14.889084602390684</v>
      </c>
      <c r="T119" s="14">
        <f t="shared" si="81"/>
        <v>14.834376967252078</v>
      </c>
    </row>
    <row r="120" spans="2:20" ht="13.5" customHeight="1">
      <c r="B120" s="47">
        <v>271</v>
      </c>
      <c r="C120" s="29" t="s">
        <v>146</v>
      </c>
      <c r="D120" s="36">
        <v>2994</v>
      </c>
      <c r="E120" s="61">
        <v>0</v>
      </c>
      <c r="F120" s="23">
        <v>9119</v>
      </c>
      <c r="G120" s="23">
        <v>163</v>
      </c>
      <c r="H120" s="23">
        <v>8956</v>
      </c>
      <c r="I120" s="36">
        <v>12113</v>
      </c>
      <c r="J120" s="36">
        <v>11803</v>
      </c>
      <c r="K120" s="23">
        <v>0</v>
      </c>
      <c r="L120" s="23">
        <v>507.55</v>
      </c>
      <c r="M120" s="23">
        <v>1141.1500000000001</v>
      </c>
      <c r="N120" s="24">
        <f t="shared" ref="N120:N125" si="107">J120-M120</f>
        <v>10661.85</v>
      </c>
      <c r="O120" s="24">
        <f t="shared" ref="O120:O126" si="108">+N120+P120</f>
        <v>10971.85</v>
      </c>
      <c r="P120" s="24">
        <f t="shared" ref="P120:P126" si="109">+I120-J120</f>
        <v>310</v>
      </c>
      <c r="Q120" s="64">
        <v>958.2</v>
      </c>
      <c r="R120" s="64">
        <v>182.95</v>
      </c>
      <c r="S120" s="27">
        <f t="shared" si="80"/>
        <v>9.6683046683046694</v>
      </c>
      <c r="T120" s="27">
        <f t="shared" si="81"/>
        <v>9.4208701395195256</v>
      </c>
    </row>
    <row r="121" spans="2:20" ht="13.5" customHeight="1">
      <c r="B121" s="47">
        <v>273</v>
      </c>
      <c r="C121" s="29" t="s">
        <v>147</v>
      </c>
      <c r="D121" s="36">
        <v>57471</v>
      </c>
      <c r="E121" s="61">
        <v>0</v>
      </c>
      <c r="F121" s="23">
        <v>199014</v>
      </c>
      <c r="G121" s="23">
        <v>-8515</v>
      </c>
      <c r="H121" s="23">
        <v>207529</v>
      </c>
      <c r="I121" s="36">
        <v>256485</v>
      </c>
      <c r="J121" s="36">
        <v>256085</v>
      </c>
      <c r="K121" s="23">
        <v>0</v>
      </c>
      <c r="L121" s="23">
        <v>689.54</v>
      </c>
      <c r="M121" s="23">
        <v>40703.629999999997</v>
      </c>
      <c r="N121" s="24">
        <f t="shared" si="107"/>
        <v>215381.37</v>
      </c>
      <c r="O121" s="24">
        <f t="shared" si="108"/>
        <v>215781.37</v>
      </c>
      <c r="P121" s="24">
        <f t="shared" si="109"/>
        <v>400</v>
      </c>
      <c r="Q121" s="64">
        <v>20919.03</v>
      </c>
      <c r="R121" s="64">
        <v>19784.599999999999</v>
      </c>
      <c r="S121" s="27">
        <f t="shared" si="80"/>
        <v>15.894577972157681</v>
      </c>
      <c r="T121" s="27">
        <f t="shared" si="81"/>
        <v>15.869789656315184</v>
      </c>
    </row>
    <row r="122" spans="2:20" ht="13.5" customHeight="1">
      <c r="B122" s="47">
        <v>274</v>
      </c>
      <c r="C122" s="29" t="s">
        <v>148</v>
      </c>
      <c r="D122" s="36">
        <v>550</v>
      </c>
      <c r="E122" s="61">
        <v>0</v>
      </c>
      <c r="F122" s="23">
        <v>5632</v>
      </c>
      <c r="G122" s="23">
        <v>3882</v>
      </c>
      <c r="H122" s="23">
        <v>1750</v>
      </c>
      <c r="I122" s="36">
        <v>6182</v>
      </c>
      <c r="J122" s="36">
        <v>6182</v>
      </c>
      <c r="K122" s="23">
        <v>0</v>
      </c>
      <c r="L122" s="23">
        <v>69.97</v>
      </c>
      <c r="M122" s="23">
        <v>3598.03</v>
      </c>
      <c r="N122" s="24">
        <f t="shared" si="107"/>
        <v>2583.9699999999998</v>
      </c>
      <c r="O122" s="24">
        <f t="shared" si="108"/>
        <v>2583.9699999999998</v>
      </c>
      <c r="P122" s="24">
        <f t="shared" si="109"/>
        <v>0</v>
      </c>
      <c r="Q122" s="64">
        <v>69.97</v>
      </c>
      <c r="R122" s="64">
        <v>3528.06</v>
      </c>
      <c r="S122" s="27">
        <f t="shared" si="80"/>
        <v>58.201714655451312</v>
      </c>
      <c r="T122" s="27">
        <f t="shared" si="81"/>
        <v>58.201714655451312</v>
      </c>
    </row>
    <row r="123" spans="2:20" ht="13.5" customHeight="1">
      <c r="B123" s="47">
        <v>275</v>
      </c>
      <c r="C123" s="29" t="s">
        <v>149</v>
      </c>
      <c r="D123" s="36">
        <v>56172</v>
      </c>
      <c r="E123" s="61">
        <v>0</v>
      </c>
      <c r="F123" s="23">
        <v>47291</v>
      </c>
      <c r="G123" s="23">
        <v>-9588</v>
      </c>
      <c r="H123" s="23">
        <v>56879</v>
      </c>
      <c r="I123" s="36">
        <v>103463</v>
      </c>
      <c r="J123" s="36">
        <v>102743</v>
      </c>
      <c r="K123" s="23">
        <v>0</v>
      </c>
      <c r="L123" s="23">
        <v>3134.77</v>
      </c>
      <c r="M123" s="23">
        <v>11211.63</v>
      </c>
      <c r="N123" s="24">
        <f t="shared" si="107"/>
        <v>91531.37</v>
      </c>
      <c r="O123" s="24">
        <f t="shared" si="108"/>
        <v>92251.37</v>
      </c>
      <c r="P123" s="24">
        <f t="shared" si="109"/>
        <v>720</v>
      </c>
      <c r="Q123" s="64">
        <v>3359.61</v>
      </c>
      <c r="R123" s="26">
        <v>7852.02</v>
      </c>
      <c r="S123" s="27">
        <f t="shared" si="80"/>
        <v>10.912305461199303</v>
      </c>
      <c r="T123" s="27">
        <f t="shared" si="81"/>
        <v>10.836366623817209</v>
      </c>
    </row>
    <row r="124" spans="2:20" ht="13.5" customHeight="1">
      <c r="B124" s="48">
        <v>277</v>
      </c>
      <c r="C124" s="29" t="s">
        <v>150</v>
      </c>
      <c r="D124" s="36">
        <v>350</v>
      </c>
      <c r="E124" s="61">
        <v>0</v>
      </c>
      <c r="F124" s="23">
        <v>4650</v>
      </c>
      <c r="G124" s="23">
        <v>0</v>
      </c>
      <c r="H124" s="23">
        <v>4650</v>
      </c>
      <c r="I124" s="36">
        <v>5000</v>
      </c>
      <c r="J124" s="36">
        <v>5000</v>
      </c>
      <c r="K124" s="23">
        <v>0</v>
      </c>
      <c r="L124" s="23">
        <v>0</v>
      </c>
      <c r="M124" s="23">
        <v>0</v>
      </c>
      <c r="N124" s="24">
        <f t="shared" si="107"/>
        <v>5000</v>
      </c>
      <c r="O124" s="24">
        <f t="shared" si="108"/>
        <v>5000</v>
      </c>
      <c r="P124" s="24">
        <f t="shared" si="109"/>
        <v>0</v>
      </c>
      <c r="Q124" s="64">
        <v>0</v>
      </c>
      <c r="R124" s="64">
        <v>0</v>
      </c>
      <c r="S124" s="27">
        <f t="shared" si="80"/>
        <v>0</v>
      </c>
      <c r="T124" s="27">
        <f t="shared" si="81"/>
        <v>0</v>
      </c>
    </row>
    <row r="125" spans="2:20" ht="13.5" customHeight="1">
      <c r="B125" s="55">
        <v>279</v>
      </c>
      <c r="C125" s="29" t="s">
        <v>151</v>
      </c>
      <c r="D125" s="36">
        <v>2823</v>
      </c>
      <c r="E125" s="61">
        <v>0</v>
      </c>
      <c r="F125" s="23">
        <v>3119</v>
      </c>
      <c r="G125" s="23">
        <v>-601</v>
      </c>
      <c r="H125" s="23">
        <v>3720</v>
      </c>
      <c r="I125" s="36">
        <v>5942</v>
      </c>
      <c r="J125" s="36">
        <v>5942</v>
      </c>
      <c r="K125" s="23">
        <v>0</v>
      </c>
      <c r="L125" s="23">
        <v>768.16</v>
      </c>
      <c r="M125" s="23">
        <v>1078.73</v>
      </c>
      <c r="N125" s="24">
        <f t="shared" si="107"/>
        <v>4863.2700000000004</v>
      </c>
      <c r="O125" s="24">
        <f>+N125+P125</f>
        <v>4863.2700000000004</v>
      </c>
      <c r="P125" s="24">
        <f t="shared" si="109"/>
        <v>0</v>
      </c>
      <c r="Q125" s="64">
        <v>303.51</v>
      </c>
      <c r="R125" s="64">
        <v>775.22</v>
      </c>
      <c r="S125" s="27">
        <f t="shared" si="80"/>
        <v>18.15432514304948</v>
      </c>
      <c r="T125" s="27">
        <f t="shared" si="81"/>
        <v>18.15432514304948</v>
      </c>
    </row>
    <row r="126" spans="2:20" ht="13.5" customHeight="1">
      <c r="B126" s="53">
        <v>280</v>
      </c>
      <c r="C126" s="66" t="s">
        <v>152</v>
      </c>
      <c r="D126" s="54">
        <v>36268</v>
      </c>
      <c r="E126" s="67">
        <v>0</v>
      </c>
      <c r="F126" s="32">
        <v>204145</v>
      </c>
      <c r="G126" s="32">
        <v>-6700</v>
      </c>
      <c r="H126" s="32">
        <v>210845</v>
      </c>
      <c r="I126" s="67">
        <v>240413</v>
      </c>
      <c r="J126" s="68">
        <v>240045</v>
      </c>
      <c r="K126" s="32">
        <v>0</v>
      </c>
      <c r="L126" s="63">
        <v>2166.39</v>
      </c>
      <c r="M126" s="63">
        <v>19528.78</v>
      </c>
      <c r="N126" s="13">
        <f>J126-M126</f>
        <v>220516.22</v>
      </c>
      <c r="O126" s="13">
        <f t="shared" si="108"/>
        <v>220884.22</v>
      </c>
      <c r="P126" s="13">
        <f t="shared" si="109"/>
        <v>368</v>
      </c>
      <c r="Q126" s="34">
        <v>7222.66</v>
      </c>
      <c r="R126" s="34">
        <v>12306.12</v>
      </c>
      <c r="S126" s="14">
        <f t="shared" si="80"/>
        <v>8.135466266741652</v>
      </c>
      <c r="T126" s="14">
        <f t="shared" si="81"/>
        <v>8.1230133145878121</v>
      </c>
    </row>
    <row r="127" spans="2:20" ht="13.5" customHeight="1">
      <c r="B127" s="69">
        <v>3</v>
      </c>
      <c r="C127" s="39" t="s">
        <v>153</v>
      </c>
      <c r="D127" s="63">
        <f>+D128+D131+D132+D133</f>
        <v>0</v>
      </c>
      <c r="E127" s="63">
        <f t="shared" ref="E127:R127" si="110">+E128+E131+E132+E133</f>
        <v>0</v>
      </c>
      <c r="F127" s="63">
        <f t="shared" ref="F127" si="111">+F128+F131+F132+F133</f>
        <v>114168</v>
      </c>
      <c r="G127" s="63">
        <f t="shared" si="110"/>
        <v>13913</v>
      </c>
      <c r="H127" s="63">
        <f t="shared" si="110"/>
        <v>100255</v>
      </c>
      <c r="I127" s="63">
        <f t="shared" si="110"/>
        <v>114168</v>
      </c>
      <c r="J127" s="63">
        <f t="shared" si="110"/>
        <v>114168</v>
      </c>
      <c r="K127" s="63">
        <f t="shared" si="110"/>
        <v>0</v>
      </c>
      <c r="L127" s="63">
        <f t="shared" si="110"/>
        <v>17135.84</v>
      </c>
      <c r="M127" s="63">
        <f t="shared" si="110"/>
        <v>30806.540000000005</v>
      </c>
      <c r="N127" s="63">
        <f t="shared" si="110"/>
        <v>83361.459999999992</v>
      </c>
      <c r="O127" s="63">
        <f t="shared" si="110"/>
        <v>83361.459999999992</v>
      </c>
      <c r="P127" s="63">
        <f t="shared" si="110"/>
        <v>0</v>
      </c>
      <c r="Q127" s="63">
        <f t="shared" si="110"/>
        <v>9739.4200000000019</v>
      </c>
      <c r="R127" s="63">
        <f t="shared" si="110"/>
        <v>21067.120000000003</v>
      </c>
      <c r="S127" s="70">
        <f t="shared" si="80"/>
        <v>26.983515520986622</v>
      </c>
      <c r="T127" s="70">
        <f t="shared" si="81"/>
        <v>26.983515520986622</v>
      </c>
    </row>
    <row r="128" spans="2:20" ht="13.5" customHeight="1">
      <c r="B128" s="45">
        <v>330</v>
      </c>
      <c r="C128" s="39" t="s">
        <v>154</v>
      </c>
      <c r="D128" s="63">
        <f>+D129+D130</f>
        <v>0</v>
      </c>
      <c r="E128" s="63">
        <f>+E129</f>
        <v>0</v>
      </c>
      <c r="F128" s="63">
        <f>+F129+F130</f>
        <v>7052</v>
      </c>
      <c r="G128" s="63">
        <f>+G129+G130</f>
        <v>7052</v>
      </c>
      <c r="H128" s="63">
        <f>+H129+H130</f>
        <v>0</v>
      </c>
      <c r="I128" s="63">
        <f t="shared" ref="I128:P128" si="112">+I129+I130</f>
        <v>7052</v>
      </c>
      <c r="J128" s="63">
        <f t="shared" si="112"/>
        <v>7052</v>
      </c>
      <c r="K128" s="63">
        <f t="shared" si="112"/>
        <v>0</v>
      </c>
      <c r="L128" s="63">
        <f t="shared" si="112"/>
        <v>0</v>
      </c>
      <c r="M128" s="63">
        <f t="shared" si="112"/>
        <v>4824.42</v>
      </c>
      <c r="N128" s="63">
        <f t="shared" si="112"/>
        <v>2227.58</v>
      </c>
      <c r="O128" s="63">
        <f t="shared" si="112"/>
        <v>2227.58</v>
      </c>
      <c r="P128" s="63">
        <f t="shared" si="112"/>
        <v>0</v>
      </c>
      <c r="Q128" s="63">
        <f>+Q129+Q130</f>
        <v>2149.42</v>
      </c>
      <c r="R128" s="63">
        <f t="shared" ref="R128" si="113">+R129+R130</f>
        <v>2675</v>
      </c>
      <c r="S128" s="70">
        <f>+M128/J128*100</f>
        <v>68.412081678956326</v>
      </c>
      <c r="T128" s="70">
        <f>+M128/I128*100</f>
        <v>68.412081678956326</v>
      </c>
    </row>
    <row r="129" spans="2:21" ht="13.5" customHeight="1">
      <c r="B129" s="55">
        <v>331</v>
      </c>
      <c r="C129" s="41" t="s">
        <v>155</v>
      </c>
      <c r="D129" s="71">
        <v>0</v>
      </c>
      <c r="E129" s="71">
        <v>0</v>
      </c>
      <c r="F129" s="71">
        <v>4377</v>
      </c>
      <c r="G129" s="71">
        <v>4377</v>
      </c>
      <c r="H129" s="71">
        <v>0</v>
      </c>
      <c r="I129" s="71">
        <v>4377</v>
      </c>
      <c r="J129" s="71">
        <v>4377</v>
      </c>
      <c r="K129" s="71">
        <v>0</v>
      </c>
      <c r="L129" s="71">
        <v>0</v>
      </c>
      <c r="M129" s="71">
        <v>2149.42</v>
      </c>
      <c r="N129" s="71">
        <f t="shared" ref="N129:N133" si="114">J129-M129</f>
        <v>2227.58</v>
      </c>
      <c r="O129" s="71">
        <f>+N129+P129</f>
        <v>2227.58</v>
      </c>
      <c r="P129" s="71">
        <v>0</v>
      </c>
      <c r="Q129" s="71">
        <v>2149.42</v>
      </c>
      <c r="R129" s="71">
        <v>0</v>
      </c>
      <c r="S129" s="72">
        <f>+M129/J129*100</f>
        <v>49.107151016678088</v>
      </c>
      <c r="T129" s="72">
        <v>0</v>
      </c>
    </row>
    <row r="130" spans="2:21" ht="13.5" customHeight="1">
      <c r="B130" s="55">
        <v>332</v>
      </c>
      <c r="C130" s="22" t="s">
        <v>156</v>
      </c>
      <c r="D130" s="71">
        <v>0</v>
      </c>
      <c r="E130" s="71">
        <v>0</v>
      </c>
      <c r="F130" s="71">
        <v>2675</v>
      </c>
      <c r="G130" s="71">
        <v>2675</v>
      </c>
      <c r="H130" s="71">
        <v>0</v>
      </c>
      <c r="I130" s="71">
        <v>2675</v>
      </c>
      <c r="J130" s="71">
        <v>2675</v>
      </c>
      <c r="K130" s="71">
        <v>0</v>
      </c>
      <c r="L130" s="71">
        <v>0</v>
      </c>
      <c r="M130" s="71">
        <v>2675</v>
      </c>
      <c r="N130" s="71">
        <f t="shared" si="114"/>
        <v>0</v>
      </c>
      <c r="O130" s="71">
        <f t="shared" ref="O130:O131" si="115">+N130+P130</f>
        <v>0</v>
      </c>
      <c r="P130" s="71">
        <v>0</v>
      </c>
      <c r="Q130" s="71">
        <v>0</v>
      </c>
      <c r="R130" s="71">
        <v>2675</v>
      </c>
      <c r="S130" s="72">
        <f t="shared" ref="S130:S131" si="116">+M130/J130*100</f>
        <v>100</v>
      </c>
      <c r="T130" s="72">
        <v>1</v>
      </c>
    </row>
    <row r="131" spans="2:21" ht="13.5" customHeight="1">
      <c r="B131" s="69">
        <v>340</v>
      </c>
      <c r="C131" s="39" t="s">
        <v>157</v>
      </c>
      <c r="D131" s="63">
        <v>0</v>
      </c>
      <c r="E131" s="63">
        <v>0</v>
      </c>
      <c r="F131" s="63">
        <v>20000</v>
      </c>
      <c r="G131" s="63">
        <v>0</v>
      </c>
      <c r="H131" s="63">
        <v>20000</v>
      </c>
      <c r="I131" s="63">
        <v>20000</v>
      </c>
      <c r="J131" s="63">
        <v>20000</v>
      </c>
      <c r="K131" s="63">
        <v>0</v>
      </c>
      <c r="L131" s="63">
        <v>4039.25</v>
      </c>
      <c r="M131" s="63">
        <v>4039.25</v>
      </c>
      <c r="N131" s="63">
        <f t="shared" si="114"/>
        <v>15960.75</v>
      </c>
      <c r="O131" s="63">
        <f t="shared" si="115"/>
        <v>15960.75</v>
      </c>
      <c r="P131" s="63">
        <v>0</v>
      </c>
      <c r="Q131" s="63">
        <v>0</v>
      </c>
      <c r="R131" s="63">
        <v>4039.25</v>
      </c>
      <c r="S131" s="70">
        <f t="shared" si="116"/>
        <v>20.196249999999999</v>
      </c>
      <c r="T131" s="70">
        <v>2</v>
      </c>
    </row>
    <row r="132" spans="2:21" ht="13.5" customHeight="1">
      <c r="B132" s="69">
        <v>350</v>
      </c>
      <c r="C132" s="39" t="s">
        <v>158</v>
      </c>
      <c r="D132" s="63">
        <v>0</v>
      </c>
      <c r="E132" s="63">
        <v>0</v>
      </c>
      <c r="F132" s="32">
        <v>47116</v>
      </c>
      <c r="G132" s="63">
        <v>6861</v>
      </c>
      <c r="H132" s="32">
        <v>40255</v>
      </c>
      <c r="I132" s="63">
        <v>47116</v>
      </c>
      <c r="J132" s="63">
        <v>47116</v>
      </c>
      <c r="K132" s="63">
        <v>0</v>
      </c>
      <c r="L132" s="63">
        <v>12367.21</v>
      </c>
      <c r="M132" s="63">
        <v>21213.49</v>
      </c>
      <c r="N132" s="13">
        <f t="shared" si="114"/>
        <v>25902.51</v>
      </c>
      <c r="O132" s="13">
        <f>+N132+P132</f>
        <v>25902.51</v>
      </c>
      <c r="P132" s="63">
        <v>0</v>
      </c>
      <c r="Q132" s="13">
        <v>7226.3</v>
      </c>
      <c r="R132" s="73">
        <v>13987.19</v>
      </c>
      <c r="S132" s="14">
        <f>+M132/J132*100</f>
        <v>45.023962136004755</v>
      </c>
      <c r="T132" s="14">
        <f>+M132/I132*100</f>
        <v>45.023962136004755</v>
      </c>
    </row>
    <row r="133" spans="2:21" ht="13.5" customHeight="1">
      <c r="B133" s="69">
        <v>370</v>
      </c>
      <c r="C133" s="39" t="s">
        <v>159</v>
      </c>
      <c r="D133" s="63">
        <v>0</v>
      </c>
      <c r="E133" s="63">
        <v>0</v>
      </c>
      <c r="F133" s="32">
        <v>40000</v>
      </c>
      <c r="G133" s="63">
        <v>0</v>
      </c>
      <c r="H133" s="32">
        <v>40000</v>
      </c>
      <c r="I133" s="63">
        <v>40000</v>
      </c>
      <c r="J133" s="63">
        <v>40000</v>
      </c>
      <c r="K133" s="63">
        <v>0</v>
      </c>
      <c r="L133" s="63">
        <v>729.38</v>
      </c>
      <c r="M133" s="63">
        <v>729.38</v>
      </c>
      <c r="N133" s="13">
        <f t="shared" si="114"/>
        <v>39270.620000000003</v>
      </c>
      <c r="O133" s="13">
        <f t="shared" ref="O133" si="117">+N133+P133</f>
        <v>39270.620000000003</v>
      </c>
      <c r="P133" s="63">
        <v>0</v>
      </c>
      <c r="Q133" s="13">
        <v>363.7</v>
      </c>
      <c r="R133" s="73">
        <v>365.68</v>
      </c>
      <c r="S133" s="14">
        <f t="shared" ref="S133" si="118">+M133/J133*100</f>
        <v>1.82345</v>
      </c>
      <c r="T133" s="14">
        <f t="shared" ref="T133" si="119">+M133/I133*100</f>
        <v>1.82345</v>
      </c>
    </row>
    <row r="134" spans="2:21" ht="13.5" customHeight="1">
      <c r="B134" s="74">
        <v>6</v>
      </c>
      <c r="C134" s="42" t="s">
        <v>160</v>
      </c>
      <c r="D134" s="63">
        <f>+D135+D139+D145+D148</f>
        <v>119967</v>
      </c>
      <c r="E134" s="63">
        <f t="shared" ref="E134:G134" si="120">+E135+E139+E145+E148</f>
        <v>0</v>
      </c>
      <c r="F134" s="63">
        <f>+F135+F139+F145+F148</f>
        <v>3385241</v>
      </c>
      <c r="G134" s="13">
        <f t="shared" si="120"/>
        <v>-35374</v>
      </c>
      <c r="H134" s="63">
        <f>+H135+H139+H145+H148</f>
        <v>3420615</v>
      </c>
      <c r="I134" s="63">
        <f>+I135+I139+I145+I148</f>
        <v>3505208</v>
      </c>
      <c r="J134" s="63">
        <f>+J135+J139+J145+J148</f>
        <v>3500808</v>
      </c>
      <c r="K134" s="63">
        <f t="shared" ref="K134:R134" si="121">+K135+K139+K145+K148</f>
        <v>0</v>
      </c>
      <c r="L134" s="63">
        <f>+L135+L139+L145+L148</f>
        <v>190983.72</v>
      </c>
      <c r="M134" s="63">
        <f t="shared" si="121"/>
        <v>823886.22000000009</v>
      </c>
      <c r="N134" s="63">
        <f t="shared" si="121"/>
        <v>2676921.7799999998</v>
      </c>
      <c r="O134" s="63">
        <f t="shared" si="121"/>
        <v>2681321.7799999998</v>
      </c>
      <c r="P134" s="63">
        <f t="shared" si="121"/>
        <v>4400</v>
      </c>
      <c r="Q134" s="63">
        <f t="shared" si="121"/>
        <v>746162.79</v>
      </c>
      <c r="R134" s="63">
        <f t="shared" si="121"/>
        <v>77723.429999999993</v>
      </c>
      <c r="S134" s="70">
        <f t="shared" si="80"/>
        <v>23.53417325371743</v>
      </c>
      <c r="T134" s="70">
        <f t="shared" si="81"/>
        <v>23.50463139419972</v>
      </c>
    </row>
    <row r="135" spans="2:21" s="3" customFormat="1" ht="13.5" customHeight="1">
      <c r="B135" s="74">
        <v>610</v>
      </c>
      <c r="C135" s="42" t="s">
        <v>161</v>
      </c>
      <c r="D135" s="63">
        <f t="shared" ref="D135:K135" si="122">SUM(D136:D136)</f>
        <v>100000</v>
      </c>
      <c r="E135" s="63">
        <f t="shared" si="122"/>
        <v>0</v>
      </c>
      <c r="F135" s="75">
        <f>SUM(F136:F138)</f>
        <v>1609326</v>
      </c>
      <c r="G135" s="75">
        <f>SUM(G136:G138)</f>
        <v>-35674</v>
      </c>
      <c r="H135" s="75">
        <f>SUM(H136:H138)</f>
        <v>1645000</v>
      </c>
      <c r="I135" s="63">
        <f>SUM(I136:I138)</f>
        <v>1709326</v>
      </c>
      <c r="J135" s="63">
        <f>SUM(J136:J138)</f>
        <v>1709326</v>
      </c>
      <c r="K135" s="63">
        <f t="shared" si="122"/>
        <v>0</v>
      </c>
      <c r="L135" s="63">
        <f t="shared" ref="L135:R135" si="123">SUM(L136:L138)</f>
        <v>184918.12</v>
      </c>
      <c r="M135" s="63">
        <f t="shared" si="123"/>
        <v>804918.12</v>
      </c>
      <c r="N135" s="63">
        <f t="shared" si="123"/>
        <v>904407.88</v>
      </c>
      <c r="O135" s="63">
        <f t="shared" si="123"/>
        <v>904407.88</v>
      </c>
      <c r="P135" s="63">
        <f t="shared" si="123"/>
        <v>0</v>
      </c>
      <c r="Q135" s="63">
        <f t="shared" si="123"/>
        <v>732282</v>
      </c>
      <c r="R135" s="63">
        <f t="shared" si="123"/>
        <v>72636.12</v>
      </c>
      <c r="S135" s="14">
        <f t="shared" si="80"/>
        <v>47.089795627048318</v>
      </c>
      <c r="T135" s="14">
        <f t="shared" si="81"/>
        <v>47.089795627048318</v>
      </c>
    </row>
    <row r="136" spans="2:21" ht="13.5" customHeight="1">
      <c r="B136" s="76">
        <v>613</v>
      </c>
      <c r="C136" s="22" t="s">
        <v>162</v>
      </c>
      <c r="D136" s="23">
        <v>100000</v>
      </c>
      <c r="E136" s="23">
        <v>0</v>
      </c>
      <c r="F136" s="23">
        <v>584326</v>
      </c>
      <c r="G136" s="23">
        <v>-35674</v>
      </c>
      <c r="H136" s="23">
        <v>620000</v>
      </c>
      <c r="I136" s="71">
        <v>684326</v>
      </c>
      <c r="J136" s="36">
        <v>684326</v>
      </c>
      <c r="K136" s="23">
        <v>0</v>
      </c>
      <c r="L136" s="43">
        <v>0</v>
      </c>
      <c r="M136" s="43">
        <v>620000</v>
      </c>
      <c r="N136" s="24">
        <f t="shared" ref="N136:N138" si="124">J136-M136</f>
        <v>64326</v>
      </c>
      <c r="O136" s="24">
        <f t="shared" ref="O136:O138" si="125">+N136+P136</f>
        <v>64326</v>
      </c>
      <c r="P136" s="24">
        <f>+I136-J136</f>
        <v>0</v>
      </c>
      <c r="Q136" s="23">
        <v>620000</v>
      </c>
      <c r="R136" s="23">
        <v>0</v>
      </c>
      <c r="S136" s="27">
        <f t="shared" si="80"/>
        <v>90.600094107194522</v>
      </c>
      <c r="T136" s="27">
        <f t="shared" si="81"/>
        <v>90.600094107194522</v>
      </c>
    </row>
    <row r="137" spans="2:21" ht="13.5" customHeight="1">
      <c r="B137" s="76">
        <v>614</v>
      </c>
      <c r="C137" s="22" t="s">
        <v>163</v>
      </c>
      <c r="D137" s="23">
        <v>0</v>
      </c>
      <c r="E137" s="23">
        <v>0</v>
      </c>
      <c r="F137" s="23">
        <v>500000</v>
      </c>
      <c r="G137" s="23">
        <v>0</v>
      </c>
      <c r="H137" s="23">
        <v>500000</v>
      </c>
      <c r="I137" s="71">
        <v>500000</v>
      </c>
      <c r="J137" s="36">
        <v>500000</v>
      </c>
      <c r="K137" s="23">
        <v>0</v>
      </c>
      <c r="L137" s="43">
        <v>112282</v>
      </c>
      <c r="M137" s="43">
        <v>112282</v>
      </c>
      <c r="N137" s="24">
        <f t="shared" si="124"/>
        <v>387718</v>
      </c>
      <c r="O137" s="24">
        <f t="shared" si="125"/>
        <v>387718</v>
      </c>
      <c r="P137" s="24">
        <f t="shared" ref="P137:P138" si="126">+I137-J137</f>
        <v>0</v>
      </c>
      <c r="Q137" s="23">
        <v>112282</v>
      </c>
      <c r="R137" s="23">
        <v>0</v>
      </c>
      <c r="S137" s="27">
        <f t="shared" ref="S137:S138" si="127">+M137/J137*100</f>
        <v>22.456400000000002</v>
      </c>
      <c r="T137" s="27">
        <f t="shared" ref="T137:T138" si="128">+M137/I137*100</f>
        <v>22.456400000000002</v>
      </c>
    </row>
    <row r="138" spans="2:21" ht="13.5" customHeight="1">
      <c r="B138" s="76">
        <v>615</v>
      </c>
      <c r="C138" s="22" t="s">
        <v>164</v>
      </c>
      <c r="D138" s="23">
        <v>0</v>
      </c>
      <c r="E138" s="23">
        <v>0</v>
      </c>
      <c r="F138" s="23">
        <v>525000</v>
      </c>
      <c r="G138" s="23">
        <v>0</v>
      </c>
      <c r="H138" s="23">
        <v>525000</v>
      </c>
      <c r="I138" s="71">
        <v>525000</v>
      </c>
      <c r="J138" s="36">
        <v>525000</v>
      </c>
      <c r="K138" s="23">
        <v>0</v>
      </c>
      <c r="L138" s="43">
        <v>72636.12</v>
      </c>
      <c r="M138" s="43">
        <v>72636.12</v>
      </c>
      <c r="N138" s="24">
        <f t="shared" si="124"/>
        <v>452363.88</v>
      </c>
      <c r="O138" s="24">
        <f t="shared" si="125"/>
        <v>452363.88</v>
      </c>
      <c r="P138" s="24">
        <f t="shared" si="126"/>
        <v>0</v>
      </c>
      <c r="Q138" s="23">
        <v>0</v>
      </c>
      <c r="R138" s="23">
        <v>72636.12</v>
      </c>
      <c r="S138" s="27">
        <f t="shared" si="127"/>
        <v>13.835451428571426</v>
      </c>
      <c r="T138" s="27">
        <f t="shared" si="128"/>
        <v>13.835451428571426</v>
      </c>
    </row>
    <row r="139" spans="2:21" s="4" customFormat="1" ht="13.5" customHeight="1">
      <c r="B139" s="77">
        <v>620</v>
      </c>
      <c r="C139" s="20" t="s">
        <v>165</v>
      </c>
      <c r="D139" s="63">
        <f>SUM(D140:D144)</f>
        <v>7000</v>
      </c>
      <c r="E139" s="63">
        <f t="shared" ref="E139:R139" si="129">SUM(E140:E144)</f>
        <v>0</v>
      </c>
      <c r="F139" s="63">
        <f t="shared" ref="F139" si="130">SUM(F140:F144)</f>
        <v>545725</v>
      </c>
      <c r="G139" s="63">
        <f t="shared" si="129"/>
        <v>0</v>
      </c>
      <c r="H139" s="63">
        <f t="shared" si="129"/>
        <v>551000</v>
      </c>
      <c r="I139" s="63">
        <f>SUM(I140:I144)</f>
        <v>552725</v>
      </c>
      <c r="J139" s="63">
        <f t="shared" si="129"/>
        <v>548325</v>
      </c>
      <c r="K139" s="63">
        <f t="shared" si="129"/>
        <v>0</v>
      </c>
      <c r="L139" s="63">
        <f t="shared" si="129"/>
        <v>2853.04</v>
      </c>
      <c r="M139" s="63">
        <f t="shared" si="129"/>
        <v>3655.54</v>
      </c>
      <c r="N139" s="63">
        <f t="shared" si="129"/>
        <v>544669.46</v>
      </c>
      <c r="O139" s="63">
        <f>SUM(O140:O144)</f>
        <v>549069.46</v>
      </c>
      <c r="P139" s="63">
        <f t="shared" si="129"/>
        <v>4400</v>
      </c>
      <c r="Q139" s="63">
        <f t="shared" si="129"/>
        <v>650</v>
      </c>
      <c r="R139" s="63">
        <f t="shared" si="129"/>
        <v>3005.54</v>
      </c>
      <c r="S139" s="14">
        <f>+M139/J139*100</f>
        <v>0.66667396161035875</v>
      </c>
      <c r="T139" s="14">
        <f t="shared" si="81"/>
        <v>0.66136686417296131</v>
      </c>
      <c r="U139" s="49"/>
    </row>
    <row r="140" spans="2:21" s="4" customFormat="1" ht="13.5" customHeight="1">
      <c r="B140" s="76">
        <v>621</v>
      </c>
      <c r="C140" s="29" t="s">
        <v>166</v>
      </c>
      <c r="D140" s="36">
        <v>500</v>
      </c>
      <c r="E140" s="71">
        <v>0</v>
      </c>
      <c r="F140" s="23">
        <v>9500</v>
      </c>
      <c r="G140" s="23">
        <v>0</v>
      </c>
      <c r="H140" s="23">
        <v>9500</v>
      </c>
      <c r="I140" s="36">
        <v>10000</v>
      </c>
      <c r="J140" s="23">
        <v>9500</v>
      </c>
      <c r="K140" s="23">
        <v>0</v>
      </c>
      <c r="L140" s="43">
        <v>0</v>
      </c>
      <c r="M140" s="43">
        <v>0</v>
      </c>
      <c r="N140" s="24">
        <f t="shared" ref="N140:N144" si="131">J140-M140</f>
        <v>9500</v>
      </c>
      <c r="O140" s="24">
        <f>+N140+P140</f>
        <v>10000</v>
      </c>
      <c r="P140" s="24">
        <f>+I140-J140</f>
        <v>500</v>
      </c>
      <c r="Q140" s="23">
        <v>0</v>
      </c>
      <c r="R140" s="24">
        <v>0</v>
      </c>
      <c r="S140" s="27">
        <f t="shared" ref="S140:S144" si="132">+M140/J140*100</f>
        <v>0</v>
      </c>
      <c r="T140" s="27">
        <f t="shared" si="81"/>
        <v>0</v>
      </c>
    </row>
    <row r="141" spans="2:21" s="4" customFormat="1" ht="13.5" customHeight="1">
      <c r="B141" s="76">
        <v>622</v>
      </c>
      <c r="C141" s="29" t="s">
        <v>167</v>
      </c>
      <c r="D141" s="36">
        <v>500</v>
      </c>
      <c r="E141" s="71">
        <v>0</v>
      </c>
      <c r="F141" s="23">
        <v>24225</v>
      </c>
      <c r="G141" s="23">
        <v>0</v>
      </c>
      <c r="H141" s="23">
        <v>29500</v>
      </c>
      <c r="I141" s="36">
        <v>24725</v>
      </c>
      <c r="J141" s="23">
        <v>24425</v>
      </c>
      <c r="K141" s="23">
        <v>0</v>
      </c>
      <c r="L141" s="43">
        <v>0</v>
      </c>
      <c r="M141" s="43">
        <v>0</v>
      </c>
      <c r="N141" s="24">
        <f t="shared" si="131"/>
        <v>24425</v>
      </c>
      <c r="O141" s="24">
        <f t="shared" ref="O141:O144" si="133">+N141+P141</f>
        <v>24725</v>
      </c>
      <c r="P141" s="24">
        <f>+I141-J141</f>
        <v>300</v>
      </c>
      <c r="Q141" s="23">
        <v>0</v>
      </c>
      <c r="R141" s="24">
        <v>0</v>
      </c>
      <c r="S141" s="27">
        <f t="shared" si="132"/>
        <v>0</v>
      </c>
      <c r="T141" s="27">
        <f t="shared" si="81"/>
        <v>0</v>
      </c>
    </row>
    <row r="142" spans="2:21" s="4" customFormat="1" ht="13.5" customHeight="1">
      <c r="B142" s="76">
        <v>623</v>
      </c>
      <c r="C142" s="29" t="s">
        <v>168</v>
      </c>
      <c r="D142" s="36">
        <v>500</v>
      </c>
      <c r="E142" s="71">
        <v>0</v>
      </c>
      <c r="F142" s="23">
        <v>94500</v>
      </c>
      <c r="G142" s="23">
        <v>0</v>
      </c>
      <c r="H142" s="23">
        <v>94500</v>
      </c>
      <c r="I142" s="36">
        <v>95000</v>
      </c>
      <c r="J142" s="23">
        <v>94900</v>
      </c>
      <c r="K142" s="23">
        <v>0</v>
      </c>
      <c r="L142" s="43">
        <v>0</v>
      </c>
      <c r="M142" s="43">
        <v>0</v>
      </c>
      <c r="N142" s="24">
        <f t="shared" si="131"/>
        <v>94900</v>
      </c>
      <c r="O142" s="24">
        <f t="shared" si="133"/>
        <v>95000</v>
      </c>
      <c r="P142" s="24">
        <f>+I142-J142</f>
        <v>100</v>
      </c>
      <c r="Q142" s="23">
        <v>0</v>
      </c>
      <c r="R142" s="24">
        <v>0</v>
      </c>
      <c r="S142" s="27">
        <f t="shared" si="132"/>
        <v>0</v>
      </c>
      <c r="T142" s="27">
        <f t="shared" si="81"/>
        <v>0</v>
      </c>
    </row>
    <row r="143" spans="2:21" ht="13.5" customHeight="1">
      <c r="B143" s="76">
        <v>624</v>
      </c>
      <c r="C143" s="29" t="s">
        <v>169</v>
      </c>
      <c r="D143" s="36">
        <v>5000</v>
      </c>
      <c r="E143" s="71">
        <v>0</v>
      </c>
      <c r="F143" s="23">
        <v>321000</v>
      </c>
      <c r="G143" s="23">
        <v>0</v>
      </c>
      <c r="H143" s="23">
        <v>321000</v>
      </c>
      <c r="I143" s="36">
        <v>326000</v>
      </c>
      <c r="J143" s="36">
        <v>323000</v>
      </c>
      <c r="K143" s="23">
        <v>0</v>
      </c>
      <c r="L143" s="43">
        <v>2853.04</v>
      </c>
      <c r="M143" s="43">
        <v>3655.54</v>
      </c>
      <c r="N143" s="24">
        <f t="shared" si="131"/>
        <v>319344.46000000002</v>
      </c>
      <c r="O143" s="24">
        <f t="shared" si="133"/>
        <v>322344.46000000002</v>
      </c>
      <c r="P143" s="24">
        <f>+I143-J143</f>
        <v>3000</v>
      </c>
      <c r="Q143" s="23">
        <v>650</v>
      </c>
      <c r="R143" s="24">
        <v>3005.54</v>
      </c>
      <c r="S143" s="27">
        <f t="shared" si="132"/>
        <v>1.1317461300309597</v>
      </c>
      <c r="T143" s="27">
        <f t="shared" si="81"/>
        <v>1.1213312883435582</v>
      </c>
    </row>
    <row r="144" spans="2:21" ht="13.5" customHeight="1">
      <c r="B144" s="76">
        <v>629</v>
      </c>
      <c r="C144" s="29" t="s">
        <v>170</v>
      </c>
      <c r="D144" s="54">
        <v>500</v>
      </c>
      <c r="E144" s="71">
        <v>0</v>
      </c>
      <c r="F144" s="23">
        <v>96500</v>
      </c>
      <c r="G144" s="23">
        <v>0</v>
      </c>
      <c r="H144" s="23">
        <v>96500</v>
      </c>
      <c r="I144" s="36">
        <v>97000</v>
      </c>
      <c r="J144" s="23">
        <v>96500</v>
      </c>
      <c r="K144" s="23">
        <v>0</v>
      </c>
      <c r="L144" s="43">
        <v>0</v>
      </c>
      <c r="M144" s="43">
        <v>0</v>
      </c>
      <c r="N144" s="24">
        <f t="shared" si="131"/>
        <v>96500</v>
      </c>
      <c r="O144" s="24">
        <f t="shared" si="133"/>
        <v>97000</v>
      </c>
      <c r="P144" s="24">
        <f>+I144-J144</f>
        <v>500</v>
      </c>
      <c r="Q144" s="23">
        <v>0</v>
      </c>
      <c r="R144" s="24">
        <v>0</v>
      </c>
      <c r="S144" s="27">
        <f t="shared" si="132"/>
        <v>0</v>
      </c>
      <c r="T144" s="27">
        <f t="shared" si="81"/>
        <v>0</v>
      </c>
    </row>
    <row r="145" spans="2:21" s="3" customFormat="1" ht="13.5" customHeight="1">
      <c r="B145" s="77">
        <v>660</v>
      </c>
      <c r="C145" s="20" t="s">
        <v>171</v>
      </c>
      <c r="D145" s="63">
        <f t="shared" ref="D145:R145" si="134">SUM(D146:D147)</f>
        <v>12967</v>
      </c>
      <c r="E145" s="63">
        <f t="shared" si="134"/>
        <v>0</v>
      </c>
      <c r="F145" s="63">
        <f t="shared" ref="F145" si="135">SUM(F146:F147)</f>
        <v>300</v>
      </c>
      <c r="G145" s="63">
        <f t="shared" si="134"/>
        <v>300</v>
      </c>
      <c r="H145" s="63">
        <f t="shared" si="134"/>
        <v>0</v>
      </c>
      <c r="I145" s="63">
        <f>SUM(I146:I147)</f>
        <v>13267</v>
      </c>
      <c r="J145" s="63">
        <f t="shared" si="134"/>
        <v>13267</v>
      </c>
      <c r="K145" s="63">
        <f t="shared" si="134"/>
        <v>0</v>
      </c>
      <c r="L145" s="63">
        <f t="shared" si="134"/>
        <v>1130.79</v>
      </c>
      <c r="M145" s="63">
        <f t="shared" si="134"/>
        <v>13230.79</v>
      </c>
      <c r="N145" s="63">
        <f t="shared" si="134"/>
        <v>36.209999999999127</v>
      </c>
      <c r="O145" s="63">
        <f t="shared" si="134"/>
        <v>36.209999999999127</v>
      </c>
      <c r="P145" s="63">
        <f t="shared" si="134"/>
        <v>0</v>
      </c>
      <c r="Q145" s="63">
        <f>SUM(Q146:Q147)</f>
        <v>13230.79</v>
      </c>
      <c r="R145" s="63">
        <f t="shared" si="134"/>
        <v>0</v>
      </c>
      <c r="S145" s="14">
        <f t="shared" si="80"/>
        <v>99.727067159116615</v>
      </c>
      <c r="T145" s="14">
        <f t="shared" si="81"/>
        <v>99.727067159116615</v>
      </c>
    </row>
    <row r="146" spans="2:21" ht="13.5" customHeight="1">
      <c r="B146" s="76">
        <v>662</v>
      </c>
      <c r="C146" s="29" t="s">
        <v>172</v>
      </c>
      <c r="D146" s="36">
        <v>4000</v>
      </c>
      <c r="E146" s="71">
        <v>0</v>
      </c>
      <c r="F146" s="23">
        <v>0</v>
      </c>
      <c r="G146" s="23">
        <v>0</v>
      </c>
      <c r="H146" s="23">
        <v>0</v>
      </c>
      <c r="I146" s="71">
        <v>4000</v>
      </c>
      <c r="J146" s="26">
        <v>4000</v>
      </c>
      <c r="K146" s="23">
        <v>0</v>
      </c>
      <c r="L146" s="43">
        <v>0</v>
      </c>
      <c r="M146" s="43">
        <v>4000</v>
      </c>
      <c r="N146" s="24">
        <f>J146-M146</f>
        <v>0</v>
      </c>
      <c r="O146" s="24">
        <f t="shared" ref="O146:O150" si="136">+N146+P146</f>
        <v>0</v>
      </c>
      <c r="P146" s="24">
        <f>+I146-J146</f>
        <v>0</v>
      </c>
      <c r="Q146" s="23">
        <v>4000</v>
      </c>
      <c r="R146" s="23">
        <v>0</v>
      </c>
      <c r="S146" s="27">
        <f t="shared" si="80"/>
        <v>100</v>
      </c>
      <c r="T146" s="27">
        <f t="shared" si="81"/>
        <v>100</v>
      </c>
    </row>
    <row r="147" spans="2:21" ht="13.5" customHeight="1">
      <c r="B147" s="76">
        <v>663</v>
      </c>
      <c r="C147" s="29" t="s">
        <v>173</v>
      </c>
      <c r="D147" s="54">
        <v>8967</v>
      </c>
      <c r="E147" s="71">
        <v>0</v>
      </c>
      <c r="F147" s="23">
        <v>300</v>
      </c>
      <c r="G147" s="23">
        <v>300</v>
      </c>
      <c r="H147" s="23">
        <v>0</v>
      </c>
      <c r="I147" s="71">
        <v>9267</v>
      </c>
      <c r="J147" s="36">
        <v>9267</v>
      </c>
      <c r="K147" s="23">
        <v>0</v>
      </c>
      <c r="L147" s="43">
        <v>1130.79</v>
      </c>
      <c r="M147" s="43">
        <v>9230.7900000000009</v>
      </c>
      <c r="N147" s="24">
        <f>J147-M147</f>
        <v>36.209999999999127</v>
      </c>
      <c r="O147" s="24">
        <f t="shared" si="136"/>
        <v>36.209999999999127</v>
      </c>
      <c r="P147" s="24">
        <f>+I147-J147</f>
        <v>0</v>
      </c>
      <c r="Q147" s="23">
        <v>9230.7900000000009</v>
      </c>
      <c r="R147" s="24">
        <v>0</v>
      </c>
      <c r="S147" s="27">
        <f t="shared" si="80"/>
        <v>99.609258659760442</v>
      </c>
      <c r="T147" s="27">
        <f t="shared" si="81"/>
        <v>99.609258659760442</v>
      </c>
    </row>
    <row r="148" spans="2:21" ht="13.5" customHeight="1">
      <c r="B148" s="74">
        <v>690</v>
      </c>
      <c r="C148" s="42" t="s">
        <v>174</v>
      </c>
      <c r="D148" s="32">
        <f t="shared" ref="D148:G148" si="137">+D149</f>
        <v>0</v>
      </c>
      <c r="E148" s="32">
        <f t="shared" si="137"/>
        <v>0</v>
      </c>
      <c r="F148" s="32">
        <f>+F149+F150</f>
        <v>1229890</v>
      </c>
      <c r="G148" s="32">
        <f t="shared" si="137"/>
        <v>0</v>
      </c>
      <c r="H148" s="32">
        <f>+H149+H150</f>
        <v>1224615</v>
      </c>
      <c r="I148" s="32">
        <f>+I149+I150</f>
        <v>1229890</v>
      </c>
      <c r="J148" s="32">
        <f>+J149+J150</f>
        <v>1229890</v>
      </c>
      <c r="K148" s="32">
        <f t="shared" ref="K148:Q148" si="138">+K149</f>
        <v>0</v>
      </c>
      <c r="L148" s="32">
        <f t="shared" si="138"/>
        <v>2081.77</v>
      </c>
      <c r="M148" s="32">
        <f t="shared" si="138"/>
        <v>2081.77</v>
      </c>
      <c r="N148" s="32">
        <f>+N149+N150</f>
        <v>1227808.23</v>
      </c>
      <c r="O148" s="32">
        <f>+O149+O150</f>
        <v>1227808.23</v>
      </c>
      <c r="P148" s="32">
        <f t="shared" si="138"/>
        <v>0</v>
      </c>
      <c r="Q148" s="32">
        <f t="shared" si="138"/>
        <v>0</v>
      </c>
      <c r="R148" s="32">
        <f>+R149+R150</f>
        <v>2081.77</v>
      </c>
      <c r="S148" s="27">
        <f t="shared" si="80"/>
        <v>0.16926473099220254</v>
      </c>
      <c r="T148" s="27">
        <f t="shared" si="81"/>
        <v>0.16926473099220254</v>
      </c>
    </row>
    <row r="149" spans="2:21" ht="13.5" customHeight="1">
      <c r="B149" s="79">
        <v>692</v>
      </c>
      <c r="C149" s="22" t="s">
        <v>161</v>
      </c>
      <c r="D149" s="71">
        <v>0</v>
      </c>
      <c r="E149" s="71">
        <v>0</v>
      </c>
      <c r="F149" s="23">
        <v>1224615</v>
      </c>
      <c r="G149" s="23">
        <v>0</v>
      </c>
      <c r="H149" s="23">
        <v>1224615</v>
      </c>
      <c r="I149" s="71">
        <v>1224615</v>
      </c>
      <c r="J149" s="36">
        <v>1224615</v>
      </c>
      <c r="K149" s="23">
        <v>0</v>
      </c>
      <c r="L149" s="43">
        <v>2081.77</v>
      </c>
      <c r="M149" s="43">
        <v>2081.77</v>
      </c>
      <c r="N149" s="24">
        <f>J149-M149</f>
        <v>1222533.23</v>
      </c>
      <c r="O149" s="24">
        <f t="shared" si="136"/>
        <v>1222533.23</v>
      </c>
      <c r="P149" s="24">
        <f>+I149-J149</f>
        <v>0</v>
      </c>
      <c r="Q149" s="23">
        <v>0</v>
      </c>
      <c r="R149" s="24">
        <v>2081.77</v>
      </c>
      <c r="S149" s="27">
        <f t="shared" ref="S149:S150" si="139">+M149/J149*100</f>
        <v>0.16999383479705865</v>
      </c>
      <c r="T149" s="27">
        <f t="shared" ref="T149:T150" si="140">+M149/I149*100</f>
        <v>0.16999383479705865</v>
      </c>
    </row>
    <row r="150" spans="2:21" ht="13.5" customHeight="1">
      <c r="B150" s="79">
        <v>693</v>
      </c>
      <c r="C150" s="22" t="s">
        <v>198</v>
      </c>
      <c r="D150" s="71">
        <v>0</v>
      </c>
      <c r="E150" s="71">
        <v>0</v>
      </c>
      <c r="F150" s="23">
        <v>5275</v>
      </c>
      <c r="G150" s="23">
        <v>0</v>
      </c>
      <c r="H150" s="23">
        <v>0</v>
      </c>
      <c r="I150" s="71">
        <v>5275</v>
      </c>
      <c r="J150" s="36">
        <v>5275</v>
      </c>
      <c r="K150" s="23">
        <v>0</v>
      </c>
      <c r="L150" s="43">
        <v>0</v>
      </c>
      <c r="M150" s="43">
        <v>0</v>
      </c>
      <c r="N150" s="24">
        <f>J150-M150</f>
        <v>5275</v>
      </c>
      <c r="O150" s="24">
        <f t="shared" si="136"/>
        <v>5275</v>
      </c>
      <c r="P150" s="24">
        <f>+I150-J150</f>
        <v>0</v>
      </c>
      <c r="Q150" s="23">
        <v>0</v>
      </c>
      <c r="R150" s="24">
        <v>0</v>
      </c>
      <c r="S150" s="27">
        <f t="shared" si="139"/>
        <v>0</v>
      </c>
      <c r="T150" s="27">
        <f t="shared" si="140"/>
        <v>0</v>
      </c>
    </row>
    <row r="151" spans="2:21" ht="13.5" customHeight="1">
      <c r="B151" s="74">
        <v>9</v>
      </c>
      <c r="C151" s="42" t="s">
        <v>175</v>
      </c>
      <c r="D151" s="13">
        <f t="shared" ref="D151:R151" si="141">+D152</f>
        <v>463</v>
      </c>
      <c r="E151" s="13">
        <f t="shared" si="141"/>
        <v>0</v>
      </c>
      <c r="F151" s="13">
        <f t="shared" si="141"/>
        <v>0</v>
      </c>
      <c r="G151" s="13">
        <f>+G152</f>
        <v>0</v>
      </c>
      <c r="H151" s="13">
        <f t="shared" si="141"/>
        <v>0</v>
      </c>
      <c r="I151" s="13">
        <f t="shared" si="141"/>
        <v>463</v>
      </c>
      <c r="J151" s="13">
        <f t="shared" si="141"/>
        <v>0</v>
      </c>
      <c r="K151" s="13">
        <f t="shared" si="141"/>
        <v>0</v>
      </c>
      <c r="L151" s="13">
        <f t="shared" si="141"/>
        <v>0</v>
      </c>
      <c r="M151" s="13">
        <f t="shared" si="141"/>
        <v>0</v>
      </c>
      <c r="N151" s="13">
        <f t="shared" si="141"/>
        <v>0</v>
      </c>
      <c r="O151" s="13">
        <f t="shared" si="141"/>
        <v>463</v>
      </c>
      <c r="P151" s="13">
        <f t="shared" si="141"/>
        <v>463</v>
      </c>
      <c r="Q151" s="13">
        <f t="shared" si="141"/>
        <v>0</v>
      </c>
      <c r="R151" s="13">
        <f t="shared" si="141"/>
        <v>0</v>
      </c>
      <c r="S151" s="14">
        <v>0</v>
      </c>
      <c r="T151" s="14">
        <f t="shared" ref="T151:T152" si="142">+M151/I151*100</f>
        <v>0</v>
      </c>
      <c r="U151" s="1">
        <f>+Q154-67036.54</f>
        <v>0</v>
      </c>
    </row>
    <row r="152" spans="2:21" s="4" customFormat="1" ht="13.5" customHeight="1">
      <c r="B152" s="79">
        <v>930</v>
      </c>
      <c r="C152" s="42" t="s">
        <v>176</v>
      </c>
      <c r="D152" s="59">
        <v>463</v>
      </c>
      <c r="E152" s="24">
        <v>0</v>
      </c>
      <c r="F152" s="23">
        <v>0</v>
      </c>
      <c r="G152" s="23">
        <v>0</v>
      </c>
      <c r="H152" s="23">
        <v>0</v>
      </c>
      <c r="I152" s="24">
        <v>463</v>
      </c>
      <c r="J152" s="71">
        <v>0</v>
      </c>
      <c r="K152" s="23">
        <v>0</v>
      </c>
      <c r="L152" s="24">
        <v>0</v>
      </c>
      <c r="M152" s="24">
        <v>0</v>
      </c>
      <c r="N152" s="24">
        <f>J152-M152</f>
        <v>0</v>
      </c>
      <c r="O152" s="24">
        <f t="shared" ref="O152" si="143">+N152+P152</f>
        <v>463</v>
      </c>
      <c r="P152" s="24">
        <f>+I152-J152</f>
        <v>463</v>
      </c>
      <c r="Q152" s="23">
        <v>0</v>
      </c>
      <c r="R152" s="24">
        <v>0</v>
      </c>
      <c r="S152" s="27">
        <v>0</v>
      </c>
      <c r="T152" s="27">
        <f t="shared" si="142"/>
        <v>0</v>
      </c>
    </row>
    <row r="153" spans="2:21" s="4" customFormat="1" ht="13.5" customHeight="1">
      <c r="B153" s="76"/>
      <c r="C153" s="29"/>
      <c r="D153" s="80"/>
      <c r="E153" s="80"/>
      <c r="F153" s="80"/>
      <c r="G153" s="80"/>
      <c r="H153" s="80"/>
      <c r="I153" s="80"/>
      <c r="J153" s="81"/>
      <c r="K153" s="81">
        <v>0</v>
      </c>
      <c r="L153" s="81"/>
      <c r="M153" s="81"/>
      <c r="N153" s="81"/>
      <c r="O153" s="81"/>
      <c r="P153" s="81"/>
      <c r="Q153" s="82"/>
      <c r="R153" s="81"/>
      <c r="S153" s="14"/>
      <c r="T153" s="14"/>
    </row>
    <row r="154" spans="2:21" ht="13.5" customHeight="1">
      <c r="B154" s="83" t="s">
        <v>177</v>
      </c>
      <c r="C154" s="84" t="s">
        <v>178</v>
      </c>
      <c r="D154" s="17">
        <f>+D155+D165+D185+D197</f>
        <v>800000</v>
      </c>
      <c r="E154" s="17">
        <f t="shared" ref="E154" si="144">+E155+E165+E185</f>
        <v>0</v>
      </c>
      <c r="F154" s="17">
        <f>+F155+F165+F185+F197</f>
        <v>2707392</v>
      </c>
      <c r="G154" s="17">
        <f>+G155+G165+G185+G197</f>
        <v>118056</v>
      </c>
      <c r="H154" s="17">
        <f>+H155+H165+H185+H197</f>
        <v>2589336</v>
      </c>
      <c r="I154" s="17">
        <f>+I155+I165+I185+I197</f>
        <v>3507392</v>
      </c>
      <c r="J154" s="17">
        <f>+J155+J165+J185+J197</f>
        <v>3507392</v>
      </c>
      <c r="K154" s="17">
        <f t="shared" ref="K154:R154" si="145">+K155+K165+K185+K197</f>
        <v>0</v>
      </c>
      <c r="L154" s="17">
        <f t="shared" si="145"/>
        <v>97428.5</v>
      </c>
      <c r="M154" s="17">
        <f>+M155+M165+M185+M197</f>
        <v>558303.98</v>
      </c>
      <c r="N154" s="17">
        <f t="shared" si="145"/>
        <v>2949088.0199999996</v>
      </c>
      <c r="O154" s="17">
        <f t="shared" si="145"/>
        <v>2949088.0199999996</v>
      </c>
      <c r="P154" s="17">
        <f t="shared" si="145"/>
        <v>0</v>
      </c>
      <c r="Q154" s="17">
        <f>+Q155+Q165+Q185+Q197</f>
        <v>67036.539999999994</v>
      </c>
      <c r="R154" s="17">
        <f t="shared" si="145"/>
        <v>491267.43999999994</v>
      </c>
      <c r="S154" s="18">
        <f>+M154/J154*100</f>
        <v>15.917923631005602</v>
      </c>
      <c r="T154" s="18">
        <f>+M154/I154*100</f>
        <v>15.917923631005602</v>
      </c>
    </row>
    <row r="155" spans="2:21" s="4" customFormat="1" ht="13.5" customHeight="1">
      <c r="B155" s="74">
        <v>1</v>
      </c>
      <c r="C155" s="85" t="s">
        <v>179</v>
      </c>
      <c r="D155" s="13">
        <f>+D161</f>
        <v>24726</v>
      </c>
      <c r="E155" s="13">
        <f t="shared" ref="E155" si="146">+E161</f>
        <v>0</v>
      </c>
      <c r="F155" s="13">
        <f>+F157+F159+F161+F163+F156</f>
        <v>1406351</v>
      </c>
      <c r="G155" s="13">
        <f>+G157+G159+G161+G163</f>
        <v>92096</v>
      </c>
      <c r="H155" s="13">
        <f>+H157+H159+H161+H163+H156</f>
        <v>1214745</v>
      </c>
      <c r="I155" s="13">
        <f>+I157+I159+I161+I163+I156</f>
        <v>1431077</v>
      </c>
      <c r="J155" s="13">
        <f>+J157+J159+J161+J163+J156</f>
        <v>1431077</v>
      </c>
      <c r="K155" s="13">
        <f t="shared" ref="K155:R155" si="147">+K157+K159+K161+K163+K156</f>
        <v>0</v>
      </c>
      <c r="L155" s="13">
        <f t="shared" si="147"/>
        <v>32263.33</v>
      </c>
      <c r="M155" s="13">
        <f t="shared" si="147"/>
        <v>80532.800000000003</v>
      </c>
      <c r="N155" s="13">
        <f t="shared" si="147"/>
        <v>1350544.2</v>
      </c>
      <c r="O155" s="13">
        <f>+O157+O159+O161+O163+O156</f>
        <v>1350544.2</v>
      </c>
      <c r="P155" s="13">
        <f t="shared" si="147"/>
        <v>0</v>
      </c>
      <c r="Q155" s="13">
        <f>+Q157+Q159+Q161+Q163+Q156</f>
        <v>12790.89</v>
      </c>
      <c r="R155" s="13">
        <f t="shared" si="147"/>
        <v>67741.91</v>
      </c>
      <c r="S155" s="14">
        <f t="shared" si="80"/>
        <v>5.6274260574378596</v>
      </c>
      <c r="T155" s="14">
        <f t="shared" si="81"/>
        <v>5.6274260574378596</v>
      </c>
    </row>
    <row r="156" spans="2:21" s="4" customFormat="1" ht="13.5" customHeight="1">
      <c r="B156" s="74">
        <v>116</v>
      </c>
      <c r="C156" s="85" t="s">
        <v>200</v>
      </c>
      <c r="D156" s="13"/>
      <c r="E156" s="13"/>
      <c r="F156" s="13">
        <v>99510</v>
      </c>
      <c r="G156" s="13"/>
      <c r="H156" s="13">
        <v>0</v>
      </c>
      <c r="I156" s="13">
        <v>99510</v>
      </c>
      <c r="J156" s="13">
        <v>99510</v>
      </c>
      <c r="K156" s="13">
        <f t="shared" ref="K156:P156" si="148">+K158+K160+K162</f>
        <v>0</v>
      </c>
      <c r="L156" s="13">
        <v>0</v>
      </c>
      <c r="M156" s="13">
        <v>0</v>
      </c>
      <c r="N156" s="13">
        <v>99510</v>
      </c>
      <c r="O156" s="13">
        <f t="shared" ref="O156:O158" si="149">+N156+P156</f>
        <v>99510</v>
      </c>
      <c r="P156" s="13">
        <f t="shared" si="148"/>
        <v>0</v>
      </c>
      <c r="Q156" s="13">
        <v>0</v>
      </c>
      <c r="R156" s="13">
        <v>0</v>
      </c>
      <c r="S156" s="14">
        <f t="shared" ref="S156:S157" si="150">+M156/J156*100</f>
        <v>0</v>
      </c>
      <c r="T156" s="14">
        <f t="shared" ref="T156:T157" si="151">+M156/I156*100</f>
        <v>0</v>
      </c>
    </row>
    <row r="157" spans="2:21" s="4" customFormat="1" ht="13.5" customHeight="1">
      <c r="B157" s="74">
        <v>140</v>
      </c>
      <c r="C157" s="85" t="s">
        <v>82</v>
      </c>
      <c r="D157" s="13">
        <f>+D158</f>
        <v>0</v>
      </c>
      <c r="E157" s="13">
        <f t="shared" ref="E157" si="152">+E158</f>
        <v>0</v>
      </c>
      <c r="F157" s="13">
        <f>+F158</f>
        <v>25000</v>
      </c>
      <c r="G157" s="13">
        <f>+G158</f>
        <v>0</v>
      </c>
      <c r="H157" s="13">
        <f>+H158</f>
        <v>25000</v>
      </c>
      <c r="I157" s="13">
        <f t="shared" ref="I157:N157" si="153">+I158</f>
        <v>25000</v>
      </c>
      <c r="J157" s="13">
        <f t="shared" si="153"/>
        <v>25000</v>
      </c>
      <c r="K157" s="13">
        <f t="shared" si="153"/>
        <v>0</v>
      </c>
      <c r="L157" s="13">
        <f t="shared" si="153"/>
        <v>10324</v>
      </c>
      <c r="M157" s="13">
        <f t="shared" si="153"/>
        <v>12256</v>
      </c>
      <c r="N157" s="13">
        <f t="shared" si="153"/>
        <v>12744</v>
      </c>
      <c r="O157" s="13">
        <f t="shared" si="149"/>
        <v>12744</v>
      </c>
      <c r="P157" s="13">
        <f>+P158</f>
        <v>0</v>
      </c>
      <c r="Q157" s="13">
        <f t="shared" ref="Q157:R157" si="154">+Q158</f>
        <v>7310</v>
      </c>
      <c r="R157" s="13">
        <f t="shared" si="154"/>
        <v>4946</v>
      </c>
      <c r="S157" s="14">
        <f t="shared" si="150"/>
        <v>49.024000000000001</v>
      </c>
      <c r="T157" s="14">
        <f t="shared" si="151"/>
        <v>49.024000000000001</v>
      </c>
    </row>
    <row r="158" spans="2:21" s="4" customFormat="1" ht="13.5" customHeight="1">
      <c r="B158" s="79">
        <v>141</v>
      </c>
      <c r="C158" s="86" t="s">
        <v>180</v>
      </c>
      <c r="D158" s="24">
        <v>0</v>
      </c>
      <c r="E158" s="24">
        <v>0</v>
      </c>
      <c r="F158" s="24">
        <v>25000</v>
      </c>
      <c r="G158" s="24">
        <v>0</v>
      </c>
      <c r="H158" s="24">
        <v>25000</v>
      </c>
      <c r="I158" s="24">
        <v>25000</v>
      </c>
      <c r="J158" s="24">
        <v>25000</v>
      </c>
      <c r="K158" s="24">
        <v>0</v>
      </c>
      <c r="L158" s="24">
        <v>10324</v>
      </c>
      <c r="M158" s="24">
        <v>12256</v>
      </c>
      <c r="N158" s="13">
        <f>J158-M158</f>
        <v>12744</v>
      </c>
      <c r="O158" s="24">
        <f t="shared" si="149"/>
        <v>12744</v>
      </c>
      <c r="P158" s="24">
        <f>+I158-J158</f>
        <v>0</v>
      </c>
      <c r="Q158" s="24">
        <v>7310</v>
      </c>
      <c r="R158" s="24">
        <v>4946</v>
      </c>
      <c r="S158" s="27">
        <f>+M158/J158*100</f>
        <v>49.024000000000001</v>
      </c>
      <c r="T158" s="27">
        <f t="shared" si="81"/>
        <v>49.024000000000001</v>
      </c>
    </row>
    <row r="159" spans="2:21" s="4" customFormat="1" ht="13.5" customHeight="1">
      <c r="B159" s="74">
        <v>150</v>
      </c>
      <c r="C159" s="85" t="s">
        <v>86</v>
      </c>
      <c r="D159" s="13">
        <f>+D160</f>
        <v>0</v>
      </c>
      <c r="E159" s="13">
        <f t="shared" ref="E159:R159" si="155">+E160</f>
        <v>0</v>
      </c>
      <c r="F159" s="13">
        <f t="shared" si="155"/>
        <v>45000</v>
      </c>
      <c r="G159" s="13">
        <f t="shared" si="155"/>
        <v>0</v>
      </c>
      <c r="H159" s="13">
        <f t="shared" si="155"/>
        <v>45000</v>
      </c>
      <c r="I159" s="13">
        <f t="shared" si="155"/>
        <v>45000</v>
      </c>
      <c r="J159" s="13">
        <f t="shared" si="155"/>
        <v>45000</v>
      </c>
      <c r="K159" s="13">
        <f t="shared" si="155"/>
        <v>0</v>
      </c>
      <c r="L159" s="13">
        <f t="shared" si="155"/>
        <v>2796</v>
      </c>
      <c r="M159" s="13">
        <f t="shared" si="155"/>
        <v>3000</v>
      </c>
      <c r="N159" s="13">
        <f t="shared" si="155"/>
        <v>42000</v>
      </c>
      <c r="O159" s="13">
        <f t="shared" si="155"/>
        <v>42000</v>
      </c>
      <c r="P159" s="13">
        <f t="shared" si="155"/>
        <v>0</v>
      </c>
      <c r="Q159" s="13">
        <f t="shared" si="155"/>
        <v>2646</v>
      </c>
      <c r="R159" s="13">
        <f t="shared" si="155"/>
        <v>354</v>
      </c>
      <c r="S159" s="14">
        <f t="shared" ref="S159:S160" si="156">+M159/J159*100</f>
        <v>6.666666666666667</v>
      </c>
      <c r="T159" s="14">
        <f t="shared" si="81"/>
        <v>6.666666666666667</v>
      </c>
    </row>
    <row r="160" spans="2:21" s="4" customFormat="1" ht="13.5" customHeight="1">
      <c r="B160" s="79">
        <v>151</v>
      </c>
      <c r="C160" s="86" t="s">
        <v>181</v>
      </c>
      <c r="D160" s="24">
        <v>0</v>
      </c>
      <c r="E160" s="24">
        <v>0</v>
      </c>
      <c r="F160" s="24">
        <v>45000</v>
      </c>
      <c r="G160" s="24">
        <v>0</v>
      </c>
      <c r="H160" s="24">
        <v>45000</v>
      </c>
      <c r="I160" s="24">
        <v>45000</v>
      </c>
      <c r="J160" s="24">
        <v>45000</v>
      </c>
      <c r="K160" s="24">
        <v>0</v>
      </c>
      <c r="L160" s="24">
        <v>2796</v>
      </c>
      <c r="M160" s="24">
        <v>3000</v>
      </c>
      <c r="N160" s="24">
        <f>J160-M160</f>
        <v>42000</v>
      </c>
      <c r="O160" s="24">
        <f t="shared" ref="O160:O164" si="157">+N160+P160</f>
        <v>42000</v>
      </c>
      <c r="P160" s="24">
        <f>+I160-J160</f>
        <v>0</v>
      </c>
      <c r="Q160" s="24">
        <v>2646</v>
      </c>
      <c r="R160" s="24">
        <v>354</v>
      </c>
      <c r="S160" s="27">
        <f t="shared" si="156"/>
        <v>6.666666666666667</v>
      </c>
      <c r="T160" s="27">
        <f t="shared" si="81"/>
        <v>6.666666666666667</v>
      </c>
    </row>
    <row r="161" spans="1:1031" s="87" customFormat="1" ht="13.5" customHeight="1">
      <c r="A161" s="3"/>
      <c r="B161" s="77">
        <v>160</v>
      </c>
      <c r="C161" s="20" t="s">
        <v>90</v>
      </c>
      <c r="D161" s="13">
        <f>D162</f>
        <v>24726</v>
      </c>
      <c r="E161" s="13">
        <f t="shared" ref="E161:R161" si="158">E162</f>
        <v>0</v>
      </c>
      <c r="F161" s="13">
        <f t="shared" si="158"/>
        <v>620021</v>
      </c>
      <c r="G161" s="13">
        <f t="shared" si="158"/>
        <v>92096</v>
      </c>
      <c r="H161" s="13">
        <f t="shared" si="158"/>
        <v>527925</v>
      </c>
      <c r="I161" s="13">
        <f t="shared" si="158"/>
        <v>644747</v>
      </c>
      <c r="J161" s="13">
        <f t="shared" si="158"/>
        <v>644747</v>
      </c>
      <c r="K161" s="13">
        <f t="shared" si="158"/>
        <v>0</v>
      </c>
      <c r="L161" s="13">
        <f t="shared" si="158"/>
        <v>19143.330000000002</v>
      </c>
      <c r="M161" s="13">
        <f t="shared" si="158"/>
        <v>65276.800000000003</v>
      </c>
      <c r="N161" s="13">
        <f t="shared" si="158"/>
        <v>579470.19999999995</v>
      </c>
      <c r="O161" s="13">
        <f t="shared" si="158"/>
        <v>579470.19999999995</v>
      </c>
      <c r="P161" s="13">
        <f t="shared" si="158"/>
        <v>0</v>
      </c>
      <c r="Q161" s="13">
        <f t="shared" si="158"/>
        <v>2834.89</v>
      </c>
      <c r="R161" s="13">
        <f t="shared" si="158"/>
        <v>62441.91</v>
      </c>
      <c r="S161" s="14">
        <f t="shared" si="80"/>
        <v>10.124405386919211</v>
      </c>
      <c r="T161" s="14">
        <f t="shared" si="81"/>
        <v>10.124405386919211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  <c r="LT161" s="3"/>
      <c r="LU161" s="3"/>
      <c r="LV161" s="3"/>
      <c r="LW161" s="3"/>
      <c r="LX161" s="3"/>
      <c r="LY161" s="3"/>
      <c r="LZ161" s="3"/>
      <c r="MA161" s="3"/>
      <c r="MB161" s="3"/>
      <c r="MC161" s="3"/>
      <c r="MD161" s="3"/>
      <c r="ME161" s="3"/>
      <c r="MF161" s="3"/>
      <c r="MG161" s="3"/>
      <c r="MH161" s="3"/>
      <c r="MI161" s="3"/>
      <c r="MJ161" s="3"/>
      <c r="MK161" s="3"/>
      <c r="ML161" s="3"/>
      <c r="MM161" s="3"/>
      <c r="MN161" s="3"/>
      <c r="MO161" s="3"/>
      <c r="MP161" s="3"/>
      <c r="MQ161" s="3"/>
      <c r="MR161" s="3"/>
      <c r="MS161" s="3"/>
      <c r="MT161" s="3"/>
      <c r="MU161" s="3"/>
      <c r="MV161" s="3"/>
      <c r="MW161" s="3"/>
      <c r="MX161" s="3"/>
      <c r="MY161" s="3"/>
      <c r="MZ161" s="3"/>
      <c r="NA161" s="3"/>
      <c r="NB161" s="3"/>
      <c r="NC161" s="3"/>
      <c r="ND161" s="3"/>
      <c r="NE161" s="3"/>
      <c r="NF161" s="3"/>
      <c r="NG161" s="3"/>
      <c r="NH161" s="3"/>
      <c r="NI161" s="3"/>
      <c r="NJ161" s="3"/>
      <c r="NK161" s="3"/>
      <c r="NL161" s="3"/>
      <c r="NM161" s="3"/>
      <c r="NN161" s="3"/>
      <c r="NO161" s="3"/>
      <c r="NP161" s="3"/>
      <c r="NQ161" s="3"/>
      <c r="NR161" s="3"/>
      <c r="NS161" s="3"/>
      <c r="NT161" s="3"/>
      <c r="NU161" s="3"/>
      <c r="NV161" s="3"/>
      <c r="NW161" s="3"/>
      <c r="NX161" s="3"/>
      <c r="NY161" s="3"/>
      <c r="NZ161" s="3"/>
      <c r="OA161" s="3"/>
      <c r="OB161" s="3"/>
      <c r="OC161" s="3"/>
      <c r="OD161" s="3"/>
      <c r="OE161" s="3"/>
      <c r="OF161" s="3"/>
      <c r="OG161" s="3"/>
      <c r="OH161" s="3"/>
      <c r="OI161" s="3"/>
      <c r="OJ161" s="3"/>
      <c r="OK161" s="3"/>
      <c r="OL161" s="3"/>
      <c r="OM161" s="3"/>
      <c r="ON161" s="3"/>
      <c r="OO161" s="3"/>
      <c r="OP161" s="3"/>
      <c r="OQ161" s="3"/>
      <c r="OR161" s="3"/>
      <c r="OS161" s="3"/>
      <c r="OT161" s="3"/>
      <c r="OU161" s="3"/>
      <c r="OV161" s="3"/>
      <c r="OW161" s="3"/>
      <c r="OX161" s="3"/>
      <c r="OY161" s="3"/>
      <c r="OZ161" s="3"/>
      <c r="PA161" s="3"/>
      <c r="PB161" s="3"/>
      <c r="PC161" s="3"/>
      <c r="PD161" s="3"/>
      <c r="PE161" s="3"/>
      <c r="PF161" s="3"/>
      <c r="PG161" s="3"/>
      <c r="PH161" s="3"/>
      <c r="PI161" s="3"/>
      <c r="PJ161" s="3"/>
      <c r="PK161" s="3"/>
      <c r="PL161" s="3"/>
      <c r="PM161" s="3"/>
      <c r="PN161" s="3"/>
      <c r="PO161" s="3"/>
      <c r="PP161" s="3"/>
      <c r="PQ161" s="3"/>
      <c r="PR161" s="3"/>
      <c r="PS161" s="3"/>
      <c r="PT161" s="3"/>
      <c r="PU161" s="3"/>
      <c r="PV161" s="3"/>
      <c r="PW161" s="3"/>
      <c r="PX161" s="3"/>
      <c r="PY161" s="3"/>
      <c r="PZ161" s="3"/>
      <c r="QA161" s="3"/>
      <c r="QB161" s="3"/>
      <c r="QC161" s="3"/>
      <c r="QD161" s="3"/>
      <c r="QE161" s="3"/>
      <c r="QF161" s="3"/>
      <c r="QG161" s="3"/>
      <c r="QH161" s="3"/>
      <c r="QI161" s="3"/>
      <c r="QJ161" s="3"/>
      <c r="QK161" s="3"/>
      <c r="QL161" s="3"/>
      <c r="QM161" s="3"/>
      <c r="QN161" s="3"/>
      <c r="QO161" s="3"/>
      <c r="QP161" s="3"/>
      <c r="QQ161" s="3"/>
      <c r="QR161" s="3"/>
      <c r="QS161" s="3"/>
      <c r="QT161" s="3"/>
      <c r="QU161" s="3"/>
      <c r="QV161" s="3"/>
      <c r="QW161" s="3"/>
      <c r="QX161" s="3"/>
      <c r="QY161" s="3"/>
      <c r="QZ161" s="3"/>
      <c r="RA161" s="3"/>
      <c r="RB161" s="3"/>
      <c r="RC161" s="3"/>
      <c r="RD161" s="3"/>
      <c r="RE161" s="3"/>
      <c r="RF161" s="3"/>
      <c r="RG161" s="3"/>
      <c r="RH161" s="3"/>
      <c r="RI161" s="3"/>
      <c r="RJ161" s="3"/>
      <c r="RK161" s="3"/>
      <c r="RL161" s="3"/>
      <c r="RM161" s="3"/>
      <c r="RN161" s="3"/>
      <c r="RO161" s="3"/>
      <c r="RP161" s="3"/>
      <c r="RQ161" s="3"/>
      <c r="RR161" s="3"/>
      <c r="RS161" s="3"/>
      <c r="RT161" s="3"/>
      <c r="RU161" s="3"/>
      <c r="RV161" s="3"/>
      <c r="RW161" s="3"/>
      <c r="RX161" s="3"/>
      <c r="RY161" s="3"/>
      <c r="RZ161" s="3"/>
      <c r="SA161" s="3"/>
      <c r="SB161" s="3"/>
      <c r="SC161" s="3"/>
      <c r="SD161" s="3"/>
      <c r="SE161" s="3"/>
      <c r="SF161" s="3"/>
      <c r="SG161" s="3"/>
      <c r="SH161" s="3"/>
      <c r="SI161" s="3"/>
      <c r="SJ161" s="3"/>
      <c r="SK161" s="3"/>
      <c r="SL161" s="3"/>
      <c r="SM161" s="3"/>
      <c r="SN161" s="3"/>
      <c r="SO161" s="3"/>
      <c r="SP161" s="3"/>
      <c r="SQ161" s="3"/>
      <c r="SR161" s="3"/>
      <c r="SS161" s="3"/>
      <c r="ST161" s="3"/>
      <c r="SU161" s="3"/>
      <c r="SV161" s="3"/>
      <c r="SW161" s="3"/>
      <c r="SX161" s="3"/>
      <c r="SY161" s="3"/>
      <c r="SZ161" s="3"/>
      <c r="TA161" s="3"/>
      <c r="TB161" s="3"/>
      <c r="TC161" s="3"/>
      <c r="TD161" s="3"/>
      <c r="TE161" s="3"/>
      <c r="TF161" s="3"/>
      <c r="TG161" s="3"/>
      <c r="TH161" s="3"/>
      <c r="TI161" s="3"/>
      <c r="TJ161" s="3"/>
      <c r="TK161" s="3"/>
      <c r="TL161" s="3"/>
      <c r="TM161" s="3"/>
      <c r="TN161" s="3"/>
      <c r="TO161" s="3"/>
      <c r="TP161" s="3"/>
      <c r="TQ161" s="3"/>
      <c r="TR161" s="3"/>
      <c r="TS161" s="3"/>
      <c r="TT161" s="3"/>
      <c r="TU161" s="3"/>
      <c r="TV161" s="3"/>
      <c r="TW161" s="3"/>
      <c r="TX161" s="3"/>
      <c r="TY161" s="3"/>
      <c r="TZ161" s="3"/>
      <c r="UA161" s="3"/>
      <c r="UB161" s="3"/>
      <c r="UC161" s="3"/>
      <c r="UD161" s="3"/>
      <c r="UE161" s="3"/>
      <c r="UF161" s="3"/>
      <c r="UG161" s="3"/>
      <c r="UH161" s="3"/>
      <c r="UI161" s="3"/>
      <c r="UJ161" s="3"/>
      <c r="UK161" s="3"/>
      <c r="UL161" s="3"/>
      <c r="UM161" s="3"/>
      <c r="UN161" s="3"/>
      <c r="UO161" s="3"/>
      <c r="UP161" s="3"/>
      <c r="UQ161" s="3"/>
      <c r="UR161" s="3"/>
      <c r="US161" s="3"/>
      <c r="UT161" s="3"/>
      <c r="UU161" s="3"/>
      <c r="UV161" s="3"/>
      <c r="UW161" s="3"/>
      <c r="UX161" s="3"/>
      <c r="UY161" s="3"/>
      <c r="UZ161" s="3"/>
      <c r="VA161" s="3"/>
      <c r="VB161" s="3"/>
      <c r="VC161" s="3"/>
      <c r="VD161" s="3"/>
      <c r="VE161" s="3"/>
      <c r="VF161" s="3"/>
      <c r="VG161" s="3"/>
      <c r="VH161" s="3"/>
      <c r="VI161" s="3"/>
      <c r="VJ161" s="3"/>
      <c r="VK161" s="3"/>
      <c r="VL161" s="3"/>
      <c r="VM161" s="3"/>
      <c r="VN161" s="3"/>
      <c r="VO161" s="3"/>
      <c r="VP161" s="3"/>
      <c r="VQ161" s="3"/>
      <c r="VR161" s="3"/>
      <c r="VS161" s="3"/>
      <c r="VT161" s="3"/>
      <c r="VU161" s="3"/>
      <c r="VV161" s="3"/>
      <c r="VW161" s="3"/>
      <c r="VX161" s="3"/>
      <c r="VY161" s="3"/>
      <c r="VZ161" s="3"/>
      <c r="WA161" s="3"/>
      <c r="WB161" s="3"/>
      <c r="WC161" s="3"/>
      <c r="WD161" s="3"/>
      <c r="WE161" s="3"/>
      <c r="WF161" s="3"/>
      <c r="WG161" s="3"/>
      <c r="WH161" s="3"/>
      <c r="WI161" s="3"/>
      <c r="WJ161" s="3"/>
      <c r="WK161" s="3"/>
      <c r="WL161" s="3"/>
      <c r="WM161" s="3"/>
      <c r="WN161" s="3"/>
      <c r="WO161" s="3"/>
      <c r="WP161" s="3"/>
      <c r="WQ161" s="3"/>
      <c r="WR161" s="3"/>
      <c r="WS161" s="3"/>
      <c r="WT161" s="3"/>
      <c r="WU161" s="3"/>
      <c r="WV161" s="3"/>
      <c r="WW161" s="3"/>
      <c r="WX161" s="3"/>
      <c r="WY161" s="3"/>
      <c r="WZ161" s="3"/>
      <c r="XA161" s="3"/>
      <c r="XB161" s="3"/>
      <c r="XC161" s="3"/>
      <c r="XD161" s="3"/>
      <c r="XE161" s="3"/>
      <c r="XF161" s="3"/>
      <c r="XG161" s="3"/>
      <c r="XH161" s="3"/>
      <c r="XI161" s="3"/>
      <c r="XJ161" s="3"/>
      <c r="XK161" s="3"/>
      <c r="XL161" s="3"/>
      <c r="XM161" s="3"/>
      <c r="XN161" s="3"/>
      <c r="XO161" s="3"/>
      <c r="XP161" s="3"/>
      <c r="XQ161" s="3"/>
      <c r="XR161" s="3"/>
      <c r="XS161" s="3"/>
      <c r="XT161" s="3"/>
      <c r="XU161" s="3"/>
      <c r="XV161" s="3"/>
      <c r="XW161" s="3"/>
      <c r="XX161" s="3"/>
      <c r="XY161" s="3"/>
      <c r="XZ161" s="3"/>
      <c r="YA161" s="3"/>
      <c r="YB161" s="3"/>
      <c r="YC161" s="3"/>
      <c r="YD161" s="3"/>
      <c r="YE161" s="3"/>
      <c r="YF161" s="3"/>
      <c r="YG161" s="3"/>
      <c r="YH161" s="3"/>
      <c r="YI161" s="3"/>
      <c r="YJ161" s="3"/>
      <c r="YK161" s="3"/>
      <c r="YL161" s="3"/>
      <c r="YM161" s="3"/>
      <c r="YN161" s="3"/>
      <c r="YO161" s="3"/>
      <c r="YP161" s="3"/>
      <c r="YQ161" s="3"/>
      <c r="YR161" s="3"/>
      <c r="YS161" s="3"/>
      <c r="YT161" s="3"/>
      <c r="YU161" s="3"/>
      <c r="YV161" s="3"/>
      <c r="YW161" s="3"/>
      <c r="YX161" s="3"/>
      <c r="YY161" s="3"/>
      <c r="YZ161" s="3"/>
      <c r="ZA161" s="3"/>
      <c r="ZB161" s="3"/>
      <c r="ZC161" s="3"/>
      <c r="ZD161" s="3"/>
      <c r="ZE161" s="3"/>
      <c r="ZF161" s="3"/>
      <c r="ZG161" s="3"/>
      <c r="ZH161" s="3"/>
      <c r="ZI161" s="3"/>
      <c r="ZJ161" s="3"/>
      <c r="ZK161" s="3"/>
      <c r="ZL161" s="3"/>
      <c r="ZM161" s="3"/>
      <c r="ZN161" s="3"/>
      <c r="ZO161" s="3"/>
      <c r="ZP161" s="3"/>
      <c r="ZQ161" s="3"/>
      <c r="ZR161" s="3"/>
      <c r="ZS161" s="3"/>
      <c r="ZT161" s="3"/>
      <c r="ZU161" s="3"/>
      <c r="ZV161" s="3"/>
      <c r="ZW161" s="3"/>
      <c r="ZX161" s="3"/>
      <c r="ZY161" s="3"/>
      <c r="ZZ161" s="3"/>
      <c r="AAA161" s="3"/>
      <c r="AAB161" s="3"/>
      <c r="AAC161" s="3"/>
      <c r="AAD161" s="3"/>
      <c r="AAE161" s="3"/>
      <c r="AAF161" s="3"/>
      <c r="AAG161" s="3"/>
      <c r="AAH161" s="3"/>
      <c r="AAI161" s="3"/>
      <c r="AAJ161" s="3"/>
      <c r="AAK161" s="3"/>
      <c r="AAL161" s="3"/>
      <c r="AAM161" s="3"/>
      <c r="AAN161" s="3"/>
      <c r="AAO161" s="3"/>
      <c r="AAP161" s="3"/>
      <c r="AAQ161" s="3"/>
      <c r="AAR161" s="3"/>
      <c r="AAS161" s="3"/>
      <c r="AAT161" s="3"/>
      <c r="AAU161" s="3"/>
      <c r="AAV161" s="3"/>
      <c r="AAW161" s="3"/>
      <c r="AAX161" s="3"/>
      <c r="AAY161" s="3"/>
      <c r="AAZ161" s="3"/>
      <c r="ABA161" s="3"/>
      <c r="ABB161" s="3"/>
      <c r="ABC161" s="3"/>
      <c r="ABD161" s="3"/>
      <c r="ABE161" s="3"/>
      <c r="ABF161" s="3"/>
      <c r="ABG161" s="3"/>
      <c r="ABH161" s="3"/>
      <c r="ABI161" s="3"/>
      <c r="ABJ161" s="3"/>
      <c r="ABK161" s="3"/>
      <c r="ABL161" s="3"/>
      <c r="ABM161" s="3"/>
      <c r="ABN161" s="3"/>
      <c r="ABO161" s="3"/>
      <c r="ABP161" s="3"/>
      <c r="ABQ161" s="3"/>
      <c r="ABR161" s="3"/>
      <c r="ABS161" s="3"/>
      <c r="ABT161" s="3"/>
      <c r="ABU161" s="3"/>
      <c r="ABV161" s="3"/>
      <c r="ABW161" s="3"/>
      <c r="ABX161" s="3"/>
      <c r="ABY161" s="3"/>
      <c r="ABZ161" s="3"/>
      <c r="ACA161" s="3"/>
      <c r="ACB161" s="3"/>
      <c r="ACC161" s="3"/>
      <c r="ACD161" s="3"/>
      <c r="ACE161" s="3"/>
      <c r="ACF161" s="3"/>
      <c r="ACG161" s="3"/>
      <c r="ACH161" s="3"/>
      <c r="ACI161" s="3"/>
      <c r="ACJ161" s="3"/>
      <c r="ACK161" s="3"/>
      <c r="ACL161" s="3"/>
      <c r="ACM161" s="3"/>
      <c r="ACN161" s="3"/>
      <c r="ACO161" s="3"/>
      <c r="ACP161" s="3"/>
      <c r="ACQ161" s="3"/>
      <c r="ACR161" s="3"/>
      <c r="ACS161" s="3"/>
      <c r="ACT161" s="3"/>
      <c r="ACU161" s="3"/>
      <c r="ACV161" s="3"/>
      <c r="ACW161" s="3"/>
      <c r="ACX161" s="3"/>
      <c r="ACY161" s="3"/>
      <c r="ACZ161" s="3"/>
      <c r="ADA161" s="3"/>
      <c r="ADB161" s="3"/>
      <c r="ADC161" s="3"/>
      <c r="ADD161" s="3"/>
      <c r="ADE161" s="3"/>
      <c r="ADF161" s="3"/>
      <c r="ADG161" s="3"/>
      <c r="ADH161" s="3"/>
      <c r="ADI161" s="3"/>
      <c r="ADJ161" s="3"/>
      <c r="ADK161" s="3"/>
      <c r="ADL161" s="3"/>
      <c r="ADM161" s="3"/>
      <c r="ADN161" s="3"/>
      <c r="ADO161" s="3"/>
      <c r="ADP161" s="3"/>
      <c r="ADQ161" s="3"/>
      <c r="ADR161" s="3"/>
      <c r="ADS161" s="3"/>
      <c r="ADT161" s="3"/>
      <c r="ADU161" s="3"/>
      <c r="ADV161" s="3"/>
      <c r="ADW161" s="3"/>
      <c r="ADX161" s="3"/>
      <c r="ADY161" s="3"/>
      <c r="ADZ161" s="3"/>
      <c r="AEA161" s="3"/>
      <c r="AEB161" s="3"/>
      <c r="AEC161" s="3"/>
      <c r="AED161" s="3"/>
      <c r="AEE161" s="3"/>
      <c r="AEF161" s="3"/>
      <c r="AEG161" s="3"/>
      <c r="AEH161" s="3"/>
      <c r="AEI161" s="3"/>
      <c r="AEJ161" s="3"/>
      <c r="AEK161" s="3"/>
      <c r="AEL161" s="3"/>
      <c r="AEM161" s="3"/>
      <c r="AEN161" s="3"/>
      <c r="AEO161" s="3"/>
      <c r="AEP161" s="3"/>
      <c r="AEQ161" s="3"/>
      <c r="AER161" s="3"/>
      <c r="AES161" s="3"/>
      <c r="AET161" s="3"/>
      <c r="AEU161" s="3"/>
      <c r="AEV161" s="3"/>
      <c r="AEW161" s="3"/>
      <c r="AEX161" s="3"/>
      <c r="AEY161" s="3"/>
      <c r="AEZ161" s="3"/>
      <c r="AFA161" s="3"/>
      <c r="AFB161" s="3"/>
      <c r="AFC161" s="3"/>
      <c r="AFD161" s="3"/>
      <c r="AFE161" s="3"/>
      <c r="AFF161" s="3"/>
      <c r="AFG161" s="3"/>
      <c r="AFH161" s="3"/>
      <c r="AFI161" s="3"/>
      <c r="AFJ161" s="3"/>
      <c r="AFK161" s="3"/>
      <c r="AFL161" s="3"/>
      <c r="AFM161" s="3"/>
      <c r="AFN161" s="3"/>
      <c r="AFO161" s="3"/>
      <c r="AFP161" s="3"/>
      <c r="AFQ161" s="3"/>
      <c r="AFR161" s="3"/>
      <c r="AFS161" s="3"/>
      <c r="AFT161" s="3"/>
      <c r="AFU161" s="3"/>
      <c r="AFV161" s="3"/>
      <c r="AFW161" s="3"/>
      <c r="AFX161" s="3"/>
      <c r="AFY161" s="3"/>
      <c r="AFZ161" s="3"/>
      <c r="AGA161" s="3"/>
      <c r="AGB161" s="3"/>
      <c r="AGC161" s="3"/>
      <c r="AGD161" s="3"/>
      <c r="AGE161" s="3"/>
      <c r="AGF161" s="3"/>
      <c r="AGG161" s="3"/>
      <c r="AGH161" s="3"/>
      <c r="AGI161" s="3"/>
      <c r="AGJ161" s="3"/>
      <c r="AGK161" s="3"/>
      <c r="AGL161" s="3"/>
      <c r="AGM161" s="3"/>
      <c r="AGN161" s="3"/>
      <c r="AGO161" s="3"/>
      <c r="AGP161" s="3"/>
      <c r="AGQ161" s="3"/>
      <c r="AGR161" s="3"/>
      <c r="AGS161" s="3"/>
      <c r="AGT161" s="3"/>
      <c r="AGU161" s="3"/>
      <c r="AGV161" s="3"/>
      <c r="AGW161" s="3"/>
      <c r="AGX161" s="3"/>
      <c r="AGY161" s="3"/>
      <c r="AGZ161" s="3"/>
      <c r="AHA161" s="3"/>
      <c r="AHB161" s="3"/>
      <c r="AHC161" s="3"/>
      <c r="AHD161" s="3"/>
      <c r="AHE161" s="3"/>
      <c r="AHF161" s="3"/>
      <c r="AHG161" s="3"/>
      <c r="AHH161" s="3"/>
      <c r="AHI161" s="3"/>
      <c r="AHJ161" s="3"/>
      <c r="AHK161" s="3"/>
      <c r="AHL161" s="3"/>
      <c r="AHM161" s="3"/>
      <c r="AHN161" s="3"/>
      <c r="AHO161" s="3"/>
      <c r="AHP161" s="3"/>
      <c r="AHQ161" s="3"/>
      <c r="AHR161" s="3"/>
      <c r="AHS161" s="3"/>
      <c r="AHT161" s="3"/>
      <c r="AHU161" s="3"/>
      <c r="AHV161" s="3"/>
      <c r="AHW161" s="3"/>
      <c r="AHX161" s="3"/>
      <c r="AHY161" s="3"/>
      <c r="AHZ161" s="3"/>
      <c r="AIA161" s="3"/>
      <c r="AIB161" s="3"/>
      <c r="AIC161" s="3"/>
      <c r="AID161" s="3"/>
      <c r="AIE161" s="3"/>
      <c r="AIF161" s="3"/>
      <c r="AIG161" s="3"/>
      <c r="AIH161" s="3"/>
      <c r="AII161" s="3"/>
      <c r="AIJ161" s="3"/>
      <c r="AIK161" s="3"/>
      <c r="AIL161" s="3"/>
      <c r="AIM161" s="3"/>
      <c r="AIN161" s="3"/>
      <c r="AIO161" s="3"/>
      <c r="AIP161" s="3"/>
      <c r="AIQ161" s="3"/>
      <c r="AIR161" s="3"/>
      <c r="AIS161" s="3"/>
      <c r="AIT161" s="3"/>
      <c r="AIU161" s="3"/>
      <c r="AIV161" s="3"/>
      <c r="AIW161" s="3"/>
      <c r="AIX161" s="3"/>
      <c r="AIY161" s="3"/>
      <c r="AIZ161" s="3"/>
      <c r="AJA161" s="3"/>
      <c r="AJB161" s="3"/>
      <c r="AJC161" s="3"/>
      <c r="AJD161" s="3"/>
      <c r="AJE161" s="3"/>
      <c r="AJF161" s="3"/>
      <c r="AJG161" s="3"/>
      <c r="AJH161" s="3"/>
      <c r="AJI161" s="3"/>
      <c r="AJJ161" s="3"/>
      <c r="AJK161" s="3"/>
      <c r="AJL161" s="3"/>
      <c r="AJM161" s="3"/>
      <c r="AJN161" s="3"/>
      <c r="AJO161" s="3"/>
      <c r="AJP161" s="3"/>
      <c r="AJQ161" s="3"/>
      <c r="AJR161" s="3"/>
      <c r="AJS161" s="3"/>
      <c r="AJT161" s="3"/>
      <c r="AJU161" s="3"/>
      <c r="AJV161" s="3"/>
      <c r="AJW161" s="3"/>
      <c r="AJX161" s="3"/>
      <c r="AJY161" s="3"/>
      <c r="AJZ161" s="3"/>
      <c r="AKA161" s="3"/>
      <c r="AKB161" s="3"/>
      <c r="AKC161" s="3"/>
      <c r="AKD161" s="3"/>
      <c r="AKE161" s="3"/>
      <c r="AKF161" s="3"/>
      <c r="AKG161" s="3"/>
      <c r="AKH161" s="3"/>
      <c r="AKI161" s="3"/>
      <c r="AKJ161" s="3"/>
      <c r="AKK161" s="3"/>
      <c r="AKL161" s="3"/>
      <c r="AKM161" s="3"/>
      <c r="AKN161" s="3"/>
      <c r="AKO161" s="3"/>
      <c r="AKP161" s="3"/>
      <c r="AKQ161" s="3"/>
      <c r="AKR161" s="3"/>
      <c r="AKS161" s="3"/>
      <c r="AKT161" s="3"/>
      <c r="AKU161" s="3"/>
      <c r="AKV161" s="3"/>
      <c r="AKW161" s="3"/>
      <c r="AKX161" s="3"/>
      <c r="AKY161" s="3"/>
      <c r="AKZ161" s="3"/>
      <c r="ALA161" s="3"/>
      <c r="ALB161" s="3"/>
      <c r="ALC161" s="3"/>
      <c r="ALD161" s="3"/>
      <c r="ALE161" s="3"/>
      <c r="ALF161" s="3"/>
      <c r="ALG161" s="3"/>
      <c r="ALH161" s="3"/>
      <c r="ALI161" s="3"/>
      <c r="ALJ161" s="3"/>
      <c r="ALK161" s="3"/>
      <c r="ALL161" s="3"/>
      <c r="ALM161" s="3"/>
      <c r="ALN161" s="3"/>
      <c r="ALO161" s="3"/>
      <c r="ALP161" s="3"/>
      <c r="ALQ161" s="3"/>
      <c r="ALR161" s="3"/>
      <c r="ALS161" s="3"/>
      <c r="ALT161" s="3"/>
      <c r="ALU161" s="3"/>
      <c r="ALV161" s="3"/>
      <c r="ALW161" s="3"/>
      <c r="ALX161" s="3"/>
      <c r="ALY161" s="3"/>
      <c r="ALZ161" s="3"/>
      <c r="AMA161" s="3"/>
      <c r="AMB161" s="3"/>
      <c r="AMC161" s="3"/>
      <c r="AMD161" s="3"/>
      <c r="AME161" s="3"/>
      <c r="AMF161" s="3"/>
      <c r="AMG161" s="3"/>
      <c r="AMH161" s="3"/>
      <c r="AMI161" s="3"/>
      <c r="AMJ161" s="3"/>
      <c r="AMK161" s="3"/>
      <c r="AML161" s="3"/>
      <c r="AMM161" s="3"/>
      <c r="AMN161" s="3"/>
      <c r="AMO161" s="3"/>
      <c r="AMP161" s="3"/>
      <c r="AMQ161" s="3"/>
    </row>
    <row r="162" spans="1:1031" ht="13.5" customHeight="1">
      <c r="B162" s="76">
        <v>169</v>
      </c>
      <c r="C162" s="88" t="s">
        <v>95</v>
      </c>
      <c r="D162" s="24">
        <v>24726</v>
      </c>
      <c r="E162" s="24">
        <v>0</v>
      </c>
      <c r="F162" s="23">
        <v>620021</v>
      </c>
      <c r="G162" s="23">
        <v>92096</v>
      </c>
      <c r="H162" s="23">
        <v>527925</v>
      </c>
      <c r="I162" s="24">
        <v>644747</v>
      </c>
      <c r="J162" s="23">
        <v>644747</v>
      </c>
      <c r="K162" s="23">
        <v>0</v>
      </c>
      <c r="L162" s="60">
        <f>+'[1]171'!$G$145+'[1]171'!$G$141</f>
        <v>19143.330000000002</v>
      </c>
      <c r="M162" s="64">
        <f>11177.34+54099.46</f>
        <v>65276.800000000003</v>
      </c>
      <c r="N162" s="24">
        <f>J162-M162</f>
        <v>579470.19999999995</v>
      </c>
      <c r="O162" s="24">
        <f t="shared" si="157"/>
        <v>579470.19999999995</v>
      </c>
      <c r="P162" s="24">
        <f>+I162-J162</f>
        <v>0</v>
      </c>
      <c r="Q162" s="23">
        <f>1283.09+1551.8</f>
        <v>2834.89</v>
      </c>
      <c r="R162" s="26">
        <v>62441.91</v>
      </c>
      <c r="S162" s="27">
        <f t="shared" si="80"/>
        <v>10.124405386919211</v>
      </c>
      <c r="T162" s="27">
        <f t="shared" si="81"/>
        <v>10.124405386919211</v>
      </c>
      <c r="U162" s="62"/>
    </row>
    <row r="163" spans="1:1031" ht="13.5" customHeight="1">
      <c r="B163" s="74">
        <v>170</v>
      </c>
      <c r="C163" s="89" t="s">
        <v>96</v>
      </c>
      <c r="D163" s="32">
        <f t="shared" ref="D163:E163" si="159">+D164</f>
        <v>0</v>
      </c>
      <c r="E163" s="32">
        <f t="shared" si="159"/>
        <v>0</v>
      </c>
      <c r="F163" s="32">
        <f t="shared" ref="F163:R163" si="160">+F164</f>
        <v>616820</v>
      </c>
      <c r="G163" s="32">
        <f t="shared" si="160"/>
        <v>0</v>
      </c>
      <c r="H163" s="32">
        <f t="shared" si="160"/>
        <v>616820</v>
      </c>
      <c r="I163" s="32">
        <f t="shared" si="160"/>
        <v>616820</v>
      </c>
      <c r="J163" s="32">
        <f t="shared" si="160"/>
        <v>616820</v>
      </c>
      <c r="K163" s="32">
        <f t="shared" si="160"/>
        <v>0</v>
      </c>
      <c r="L163" s="32">
        <f t="shared" si="160"/>
        <v>0</v>
      </c>
      <c r="M163" s="32">
        <f t="shared" si="160"/>
        <v>0</v>
      </c>
      <c r="N163" s="32">
        <f t="shared" si="160"/>
        <v>616820</v>
      </c>
      <c r="O163" s="32">
        <f t="shared" si="160"/>
        <v>616820</v>
      </c>
      <c r="P163" s="32">
        <f t="shared" si="160"/>
        <v>0</v>
      </c>
      <c r="Q163" s="32">
        <f t="shared" si="160"/>
        <v>0</v>
      </c>
      <c r="R163" s="32">
        <f t="shared" si="160"/>
        <v>0</v>
      </c>
      <c r="S163" s="14">
        <f t="shared" ref="S163:S164" si="161">+M163/J163*100</f>
        <v>0</v>
      </c>
      <c r="T163" s="14">
        <f t="shared" ref="T163:T164" si="162">+M163/I163*100</f>
        <v>0</v>
      </c>
      <c r="U163" s="62"/>
    </row>
    <row r="164" spans="1:1031" ht="13.5" customHeight="1">
      <c r="B164" s="79">
        <v>171</v>
      </c>
      <c r="C164" s="90" t="s">
        <v>97</v>
      </c>
      <c r="D164" s="24">
        <v>0</v>
      </c>
      <c r="E164" s="24">
        <v>0</v>
      </c>
      <c r="F164" s="23">
        <v>616820</v>
      </c>
      <c r="G164" s="23">
        <v>0</v>
      </c>
      <c r="H164" s="23">
        <v>616820</v>
      </c>
      <c r="I164" s="24">
        <v>616820</v>
      </c>
      <c r="J164" s="23">
        <v>616820</v>
      </c>
      <c r="K164" s="23">
        <v>0</v>
      </c>
      <c r="L164" s="60">
        <v>0</v>
      </c>
      <c r="M164" s="64">
        <v>0</v>
      </c>
      <c r="N164" s="24">
        <f>J164-M164</f>
        <v>616820</v>
      </c>
      <c r="O164" s="24">
        <f t="shared" si="157"/>
        <v>616820</v>
      </c>
      <c r="P164" s="24">
        <f>+I164-J164</f>
        <v>0</v>
      </c>
      <c r="Q164" s="23">
        <v>0</v>
      </c>
      <c r="R164" s="23">
        <v>0</v>
      </c>
      <c r="S164" s="27">
        <f t="shared" si="161"/>
        <v>0</v>
      </c>
      <c r="T164" s="27">
        <f t="shared" si="162"/>
        <v>0</v>
      </c>
      <c r="U164" s="62"/>
    </row>
    <row r="165" spans="1:1031" ht="12" customHeight="1">
      <c r="B165" s="74">
        <v>2</v>
      </c>
      <c r="C165" s="91" t="s">
        <v>106</v>
      </c>
      <c r="D165" s="13">
        <f>+D168+D171+D179+D182</f>
        <v>30000</v>
      </c>
      <c r="E165" s="13">
        <f t="shared" ref="E165" si="163">+E168+E171+E179+E182</f>
        <v>0</v>
      </c>
      <c r="F165" s="13">
        <f>+F166+F168+F171+F179+F182+F184</f>
        <v>456797</v>
      </c>
      <c r="G165" s="13">
        <f>+G168+G171+G179+G182+G184</f>
        <v>77797</v>
      </c>
      <c r="H165" s="13">
        <f>+H166+H168+H171+H179+H182+H184</f>
        <v>379000</v>
      </c>
      <c r="I165" s="13">
        <f>+I166+I168+I171+I179+I182+I184</f>
        <v>486797</v>
      </c>
      <c r="J165" s="13">
        <f>+J166+J168+J171+J179+J182+J184</f>
        <v>486797</v>
      </c>
      <c r="K165" s="13">
        <f t="shared" ref="K165" si="164">+K168+K171+K179+K182+K184</f>
        <v>0</v>
      </c>
      <c r="L165" s="13">
        <f>+L166+L168+L171+L179+L182+L184</f>
        <v>42202.67</v>
      </c>
      <c r="M165" s="13">
        <f>+M166+M168+M171+M179+M182+M184</f>
        <v>69103.37</v>
      </c>
      <c r="N165" s="13">
        <f t="shared" ref="N165:R165" si="165">+N166+N168+N171+N179+N182+N184</f>
        <v>417693.62999999995</v>
      </c>
      <c r="O165" s="13">
        <f t="shared" si="165"/>
        <v>417693.62999999995</v>
      </c>
      <c r="P165" s="13">
        <f t="shared" si="165"/>
        <v>0</v>
      </c>
      <c r="Q165" s="13">
        <f>+Q166+Q168+Q171+Q179+Q182+Q184</f>
        <v>16355.049999999997</v>
      </c>
      <c r="R165" s="13">
        <f t="shared" si="165"/>
        <v>52748.319999999992</v>
      </c>
      <c r="S165" s="14">
        <f t="shared" si="80"/>
        <v>14.195520925560345</v>
      </c>
      <c r="T165" s="14">
        <f t="shared" si="81"/>
        <v>14.195520925560345</v>
      </c>
    </row>
    <row r="166" spans="1:1031" ht="12" customHeight="1">
      <c r="B166" s="74">
        <v>200</v>
      </c>
      <c r="C166" s="91" t="s">
        <v>107</v>
      </c>
      <c r="D166" s="13">
        <f>+D167</f>
        <v>0</v>
      </c>
      <c r="E166" s="13">
        <f t="shared" ref="E166:R166" si="166">+E167</f>
        <v>0</v>
      </c>
      <c r="F166" s="13">
        <f t="shared" si="166"/>
        <v>45000</v>
      </c>
      <c r="G166" s="13">
        <f t="shared" si="166"/>
        <v>0</v>
      </c>
      <c r="H166" s="13">
        <f t="shared" si="166"/>
        <v>45000</v>
      </c>
      <c r="I166" s="13">
        <f t="shared" si="166"/>
        <v>45000</v>
      </c>
      <c r="J166" s="13">
        <f t="shared" si="166"/>
        <v>45000</v>
      </c>
      <c r="K166" s="13">
        <f t="shared" si="166"/>
        <v>0</v>
      </c>
      <c r="L166" s="13">
        <f t="shared" si="166"/>
        <v>622</v>
      </c>
      <c r="M166" s="13">
        <f t="shared" si="166"/>
        <v>716</v>
      </c>
      <c r="N166" s="13">
        <f t="shared" si="166"/>
        <v>44284</v>
      </c>
      <c r="O166" s="13">
        <f t="shared" si="166"/>
        <v>44284</v>
      </c>
      <c r="P166" s="13">
        <f t="shared" si="166"/>
        <v>0</v>
      </c>
      <c r="Q166" s="13">
        <f t="shared" si="166"/>
        <v>680</v>
      </c>
      <c r="R166" s="13">
        <f t="shared" si="166"/>
        <v>36</v>
      </c>
      <c r="S166" s="14">
        <f t="shared" si="80"/>
        <v>1.5911111111111111</v>
      </c>
      <c r="T166" s="14">
        <f t="shared" si="81"/>
        <v>1.5911111111111111</v>
      </c>
    </row>
    <row r="167" spans="1:1031" ht="12" customHeight="1">
      <c r="B167" s="79">
        <v>201</v>
      </c>
      <c r="C167" s="92" t="s">
        <v>182</v>
      </c>
      <c r="D167" s="24">
        <v>0</v>
      </c>
      <c r="E167" s="24">
        <v>0</v>
      </c>
      <c r="F167" s="24">
        <v>45000</v>
      </c>
      <c r="G167" s="24">
        <v>0</v>
      </c>
      <c r="H167" s="24">
        <v>45000</v>
      </c>
      <c r="I167" s="24">
        <v>45000</v>
      </c>
      <c r="J167" s="24">
        <v>45000</v>
      </c>
      <c r="K167" s="24">
        <v>0</v>
      </c>
      <c r="L167" s="24">
        <v>622</v>
      </c>
      <c r="M167" s="24">
        <v>716</v>
      </c>
      <c r="N167" s="24">
        <f>J167-M167</f>
        <v>44284</v>
      </c>
      <c r="O167" s="24">
        <f t="shared" ref="O167" si="167">+N167+P167</f>
        <v>44284</v>
      </c>
      <c r="P167" s="13">
        <f>+I167-J167</f>
        <v>0</v>
      </c>
      <c r="Q167" s="24">
        <v>680</v>
      </c>
      <c r="R167" s="24">
        <v>36</v>
      </c>
      <c r="S167" s="27">
        <f t="shared" si="80"/>
        <v>1.5911111111111111</v>
      </c>
      <c r="T167" s="27">
        <f t="shared" si="81"/>
        <v>1.5911111111111111</v>
      </c>
    </row>
    <row r="168" spans="1:1031" ht="13.5" customHeight="1">
      <c r="B168" s="45">
        <v>240</v>
      </c>
      <c r="C168" s="42" t="s">
        <v>125</v>
      </c>
      <c r="D168" s="13">
        <f t="shared" ref="D168:G168" si="168">SUM(D169:D170)</f>
        <v>0</v>
      </c>
      <c r="E168" s="13">
        <f t="shared" si="168"/>
        <v>0</v>
      </c>
      <c r="F168" s="13">
        <f>SUM(F169:F170)</f>
        <v>20040</v>
      </c>
      <c r="G168" s="13">
        <f t="shared" si="168"/>
        <v>10040</v>
      </c>
      <c r="H168" s="13">
        <f>SUM(H169:H170)</f>
        <v>10000</v>
      </c>
      <c r="I168" s="13">
        <f t="shared" ref="I168:R168" si="169">SUM(I169:I170)</f>
        <v>20040</v>
      </c>
      <c r="J168" s="13">
        <f t="shared" si="169"/>
        <v>20040</v>
      </c>
      <c r="K168" s="13">
        <f t="shared" si="169"/>
        <v>0</v>
      </c>
      <c r="L168" s="13">
        <f t="shared" si="169"/>
        <v>589.46</v>
      </c>
      <c r="M168" s="13">
        <f t="shared" si="169"/>
        <v>6296.07</v>
      </c>
      <c r="N168" s="13">
        <f t="shared" si="169"/>
        <v>13743.93</v>
      </c>
      <c r="O168" s="13">
        <f t="shared" si="169"/>
        <v>13743.93</v>
      </c>
      <c r="P168" s="13">
        <f t="shared" si="169"/>
        <v>0</v>
      </c>
      <c r="Q168" s="13">
        <f t="shared" si="169"/>
        <v>5721.4800000000005</v>
      </c>
      <c r="R168" s="13">
        <f t="shared" si="169"/>
        <v>574.59</v>
      </c>
      <c r="S168" s="14">
        <f t="shared" si="80"/>
        <v>31.41751497005988</v>
      </c>
      <c r="T168" s="14">
        <f t="shared" si="81"/>
        <v>31.41751497005988</v>
      </c>
    </row>
    <row r="169" spans="1:1031" ht="13.5" customHeight="1">
      <c r="B169" s="55">
        <v>243</v>
      </c>
      <c r="C169" s="22" t="s">
        <v>128</v>
      </c>
      <c r="D169" s="13">
        <v>0</v>
      </c>
      <c r="E169" s="13">
        <v>0</v>
      </c>
      <c r="F169" s="24">
        <v>12127</v>
      </c>
      <c r="G169" s="24">
        <v>2127</v>
      </c>
      <c r="H169" s="24">
        <v>10000</v>
      </c>
      <c r="I169" s="24">
        <v>12127</v>
      </c>
      <c r="J169" s="24">
        <v>12127</v>
      </c>
      <c r="K169" s="24">
        <v>0</v>
      </c>
      <c r="L169" s="24">
        <f>252.41+337.05</f>
        <v>589.46</v>
      </c>
      <c r="M169" s="24">
        <f>252.41+1101.32</f>
        <v>1353.73</v>
      </c>
      <c r="N169" s="24">
        <f>J169-M169</f>
        <v>10773.27</v>
      </c>
      <c r="O169" s="24">
        <f t="shared" ref="O169" si="170">+N169+P169</f>
        <v>10773.27</v>
      </c>
      <c r="P169" s="24">
        <f>+I169-J169</f>
        <v>0</v>
      </c>
      <c r="Q169" s="24">
        <f>14.87+764.27</f>
        <v>779.14</v>
      </c>
      <c r="R169" s="27">
        <v>574.59</v>
      </c>
      <c r="S169" s="27">
        <f t="shared" si="80"/>
        <v>11.16294219510184</v>
      </c>
      <c r="T169" s="27">
        <f t="shared" si="81"/>
        <v>11.16294219510184</v>
      </c>
    </row>
    <row r="170" spans="1:1031" ht="13.5" customHeight="1">
      <c r="B170" s="55">
        <v>249</v>
      </c>
      <c r="C170" s="22" t="s">
        <v>130</v>
      </c>
      <c r="D170" s="24">
        <v>0</v>
      </c>
      <c r="E170" s="24">
        <v>0</v>
      </c>
      <c r="F170" s="23">
        <v>7913</v>
      </c>
      <c r="G170" s="23">
        <v>7913</v>
      </c>
      <c r="H170" s="23">
        <v>0</v>
      </c>
      <c r="I170" s="24">
        <v>7913</v>
      </c>
      <c r="J170" s="23">
        <v>7913</v>
      </c>
      <c r="K170" s="23">
        <v>0</v>
      </c>
      <c r="L170" s="24">
        <v>0</v>
      </c>
      <c r="M170" s="24">
        <v>4942.34</v>
      </c>
      <c r="N170" s="24">
        <f>J170-M170</f>
        <v>2970.66</v>
      </c>
      <c r="O170" s="24">
        <f>+N170+P170</f>
        <v>2970.66</v>
      </c>
      <c r="P170" s="24">
        <f>+I170-J170</f>
        <v>0</v>
      </c>
      <c r="Q170" s="23">
        <v>4942.34</v>
      </c>
      <c r="R170" s="24">
        <v>0</v>
      </c>
      <c r="S170" s="27">
        <f t="shared" si="80"/>
        <v>62.458486035637563</v>
      </c>
      <c r="T170" s="27">
        <f t="shared" si="81"/>
        <v>62.458486035637563</v>
      </c>
    </row>
    <row r="171" spans="1:1031" ht="13.5" customHeight="1">
      <c r="B171" s="53">
        <v>250</v>
      </c>
      <c r="C171" s="20" t="s">
        <v>131</v>
      </c>
      <c r="D171" s="13">
        <f>SUM(D172:D178)</f>
        <v>30000</v>
      </c>
      <c r="E171" s="13">
        <f t="shared" ref="E171" si="171">SUM(E173:E178)</f>
        <v>0</v>
      </c>
      <c r="F171" s="13">
        <f t="shared" ref="F171:K171" si="172">SUM(F172:F178)</f>
        <v>358207</v>
      </c>
      <c r="G171" s="13">
        <f t="shared" si="172"/>
        <v>49207</v>
      </c>
      <c r="H171" s="13">
        <f t="shared" si="172"/>
        <v>309000</v>
      </c>
      <c r="I171" s="13">
        <f t="shared" si="172"/>
        <v>388207</v>
      </c>
      <c r="J171" s="13">
        <f t="shared" si="172"/>
        <v>388207</v>
      </c>
      <c r="K171" s="13">
        <f t="shared" si="172"/>
        <v>0</v>
      </c>
      <c r="L171" s="13">
        <f t="shared" ref="L171:R171" si="173">SUM(L172:L178)</f>
        <v>40462.39</v>
      </c>
      <c r="M171" s="13">
        <f t="shared" si="173"/>
        <v>52076.28</v>
      </c>
      <c r="N171" s="13">
        <f t="shared" si="173"/>
        <v>336130.72</v>
      </c>
      <c r="O171" s="13">
        <f t="shared" si="173"/>
        <v>336130.72</v>
      </c>
      <c r="P171" s="13">
        <f t="shared" si="173"/>
        <v>0</v>
      </c>
      <c r="Q171" s="13">
        <f>SUM(Q172:Q178)</f>
        <v>8190.0499999999993</v>
      </c>
      <c r="R171" s="13">
        <f t="shared" si="173"/>
        <v>43886.229999999996</v>
      </c>
      <c r="S171" s="14">
        <f t="shared" si="80"/>
        <v>13.414564909957832</v>
      </c>
      <c r="T171" s="14">
        <f t="shared" si="81"/>
        <v>13.414564909957832</v>
      </c>
    </row>
    <row r="172" spans="1:1031" ht="13.5" customHeight="1">
      <c r="B172" s="55">
        <v>252</v>
      </c>
      <c r="C172" s="22" t="s">
        <v>132</v>
      </c>
      <c r="D172" s="36">
        <v>5000</v>
      </c>
      <c r="E172" s="24">
        <v>0</v>
      </c>
      <c r="F172" s="24">
        <v>90</v>
      </c>
      <c r="G172" s="24">
        <v>90</v>
      </c>
      <c r="H172" s="24">
        <v>0</v>
      </c>
      <c r="I172" s="36">
        <v>5090</v>
      </c>
      <c r="J172" s="36">
        <v>5090</v>
      </c>
      <c r="K172" s="24">
        <v>0</v>
      </c>
      <c r="L172" s="24">
        <v>0</v>
      </c>
      <c r="M172" s="24">
        <v>139.96</v>
      </c>
      <c r="N172" s="24">
        <f>J172-M172</f>
        <v>4950.04</v>
      </c>
      <c r="O172" s="24">
        <f>+N172+P172</f>
        <v>4950.04</v>
      </c>
      <c r="P172" s="24">
        <f t="shared" ref="P172:P180" si="174">+I172-J172</f>
        <v>0</v>
      </c>
      <c r="Q172" s="24">
        <v>139.96</v>
      </c>
      <c r="R172" s="24">
        <v>0</v>
      </c>
      <c r="S172" s="27">
        <f t="shared" si="80"/>
        <v>2.7497053045186641</v>
      </c>
      <c r="T172" s="27">
        <f t="shared" ref="T172:T186" si="175">+M172/I172*100</f>
        <v>2.7497053045186641</v>
      </c>
    </row>
    <row r="173" spans="1:1031" ht="13.5" customHeight="1">
      <c r="B173" s="79">
        <v>253</v>
      </c>
      <c r="C173" s="90" t="s">
        <v>133</v>
      </c>
      <c r="D173" s="36">
        <v>5000</v>
      </c>
      <c r="E173" s="24">
        <v>0</v>
      </c>
      <c r="F173" s="23">
        <v>28230</v>
      </c>
      <c r="G173" s="23">
        <v>10230</v>
      </c>
      <c r="H173" s="23">
        <v>18000</v>
      </c>
      <c r="I173" s="36">
        <v>33230</v>
      </c>
      <c r="J173" s="36">
        <v>33230</v>
      </c>
      <c r="K173" s="23">
        <v>0</v>
      </c>
      <c r="L173" s="24">
        <v>5035.96</v>
      </c>
      <c r="M173" s="24">
        <v>9761.08</v>
      </c>
      <c r="N173" s="24">
        <f t="shared" ref="N173:N178" si="176">J173-M173</f>
        <v>23468.92</v>
      </c>
      <c r="O173" s="24">
        <f t="shared" ref="O173:O178" si="177">+N173+P173</f>
        <v>23468.92</v>
      </c>
      <c r="P173" s="24">
        <f t="shared" si="174"/>
        <v>0</v>
      </c>
      <c r="Q173" s="23">
        <v>2627.92</v>
      </c>
      <c r="R173" s="24">
        <v>7133.16</v>
      </c>
      <c r="S173" s="27">
        <f t="shared" ref="S173:S186" si="178">+M173/J173*100</f>
        <v>29.374300331026181</v>
      </c>
      <c r="T173" s="27">
        <f t="shared" si="175"/>
        <v>29.374300331026181</v>
      </c>
      <c r="U173" s="62"/>
    </row>
    <row r="174" spans="1:1031" ht="13.5" customHeight="1">
      <c r="B174" s="79">
        <v>254</v>
      </c>
      <c r="C174" s="90" t="s">
        <v>134</v>
      </c>
      <c r="D174" s="36">
        <v>5000</v>
      </c>
      <c r="E174" s="24">
        <v>0</v>
      </c>
      <c r="F174" s="23">
        <v>24099</v>
      </c>
      <c r="G174" s="23">
        <v>14099</v>
      </c>
      <c r="H174" s="23">
        <v>10000</v>
      </c>
      <c r="I174" s="36">
        <v>29099</v>
      </c>
      <c r="J174" s="36">
        <v>29099</v>
      </c>
      <c r="K174" s="23">
        <v>0</v>
      </c>
      <c r="L174" s="24">
        <v>0</v>
      </c>
      <c r="M174" s="24">
        <v>3.74</v>
      </c>
      <c r="N174" s="24">
        <f t="shared" si="176"/>
        <v>29095.26</v>
      </c>
      <c r="O174" s="24">
        <f>+N174+P174</f>
        <v>29095.26</v>
      </c>
      <c r="P174" s="24">
        <f t="shared" si="174"/>
        <v>0</v>
      </c>
      <c r="Q174" s="23">
        <v>3.74</v>
      </c>
      <c r="R174" s="24">
        <v>0</v>
      </c>
      <c r="S174" s="27">
        <f t="shared" si="178"/>
        <v>1.2852675349668373E-2</v>
      </c>
      <c r="T174" s="27">
        <f t="shared" si="175"/>
        <v>1.2852675349668373E-2</v>
      </c>
      <c r="U174" s="62"/>
    </row>
    <row r="175" spans="1:1031" ht="13.5" customHeight="1">
      <c r="B175" s="79">
        <v>255</v>
      </c>
      <c r="C175" s="90" t="s">
        <v>135</v>
      </c>
      <c r="D175" s="36">
        <v>5000</v>
      </c>
      <c r="E175" s="24">
        <v>0</v>
      </c>
      <c r="F175" s="23">
        <v>82749</v>
      </c>
      <c r="G175" s="23">
        <v>749</v>
      </c>
      <c r="H175" s="23">
        <v>82000</v>
      </c>
      <c r="I175" s="36">
        <v>87749</v>
      </c>
      <c r="J175" s="36">
        <v>87749</v>
      </c>
      <c r="K175" s="23">
        <v>0</v>
      </c>
      <c r="L175" s="24">
        <v>1008.72</v>
      </c>
      <c r="M175" s="24">
        <v>2924.71</v>
      </c>
      <c r="N175" s="24">
        <f t="shared" si="176"/>
        <v>84824.29</v>
      </c>
      <c r="O175" s="24">
        <f>+N175+P175</f>
        <v>84824.29</v>
      </c>
      <c r="P175" s="24">
        <f t="shared" si="174"/>
        <v>0</v>
      </c>
      <c r="Q175" s="23">
        <v>925.69</v>
      </c>
      <c r="R175" s="24">
        <v>1999.02</v>
      </c>
      <c r="S175" s="27">
        <f t="shared" si="178"/>
        <v>3.333040832374158</v>
      </c>
      <c r="T175" s="27">
        <f t="shared" si="175"/>
        <v>3.333040832374158</v>
      </c>
      <c r="U175" s="62"/>
    </row>
    <row r="176" spans="1:1031" ht="13.5" customHeight="1">
      <c r="B176" s="79">
        <v>256</v>
      </c>
      <c r="C176" s="90" t="s">
        <v>136</v>
      </c>
      <c r="D176" s="36">
        <v>5000</v>
      </c>
      <c r="E176" s="24">
        <v>0</v>
      </c>
      <c r="F176" s="23">
        <v>25704</v>
      </c>
      <c r="G176" s="23">
        <v>1704</v>
      </c>
      <c r="H176" s="23">
        <v>24000</v>
      </c>
      <c r="I176" s="36">
        <v>30704</v>
      </c>
      <c r="J176" s="36">
        <v>30704</v>
      </c>
      <c r="K176" s="23">
        <v>0</v>
      </c>
      <c r="L176" s="24">
        <v>3928.48</v>
      </c>
      <c r="M176" s="24">
        <v>5486.57</v>
      </c>
      <c r="N176" s="24">
        <f t="shared" si="176"/>
        <v>25217.43</v>
      </c>
      <c r="O176" s="24">
        <f t="shared" si="177"/>
        <v>25217.43</v>
      </c>
      <c r="P176" s="24">
        <f t="shared" si="174"/>
        <v>0</v>
      </c>
      <c r="Q176" s="23">
        <v>342.27</v>
      </c>
      <c r="R176" s="24">
        <v>5144.3</v>
      </c>
      <c r="S176" s="27">
        <f t="shared" si="178"/>
        <v>17.869235278791034</v>
      </c>
      <c r="T176" s="27">
        <f t="shared" si="175"/>
        <v>17.869235278791034</v>
      </c>
      <c r="U176" s="62"/>
    </row>
    <row r="177" spans="1:1031" ht="13.5" customHeight="1">
      <c r="B177" s="79">
        <v>257</v>
      </c>
      <c r="C177" s="90" t="s">
        <v>137</v>
      </c>
      <c r="D177" s="54">
        <v>5000</v>
      </c>
      <c r="E177" s="24">
        <v>0</v>
      </c>
      <c r="F177" s="23">
        <v>4000</v>
      </c>
      <c r="G177" s="23">
        <v>-1000</v>
      </c>
      <c r="H177" s="23">
        <v>5000</v>
      </c>
      <c r="I177" s="36">
        <v>9000</v>
      </c>
      <c r="J177" s="36">
        <v>9000</v>
      </c>
      <c r="K177" s="23">
        <v>0</v>
      </c>
      <c r="L177" s="24">
        <v>0</v>
      </c>
      <c r="M177" s="24">
        <v>28.89</v>
      </c>
      <c r="N177" s="24">
        <f t="shared" si="176"/>
        <v>8971.11</v>
      </c>
      <c r="O177" s="24">
        <f t="shared" si="177"/>
        <v>8971.11</v>
      </c>
      <c r="P177" s="24">
        <f t="shared" si="174"/>
        <v>0</v>
      </c>
      <c r="Q177" s="23">
        <v>28.89</v>
      </c>
      <c r="R177" s="24">
        <v>0</v>
      </c>
      <c r="S177" s="27">
        <f t="shared" si="178"/>
        <v>0.32100000000000001</v>
      </c>
      <c r="T177" s="27">
        <f t="shared" si="175"/>
        <v>0.32100000000000001</v>
      </c>
      <c r="U177" s="62"/>
    </row>
    <row r="178" spans="1:1031" ht="13.5" customHeight="1">
      <c r="B178" s="79">
        <v>259</v>
      </c>
      <c r="C178" s="88" t="s">
        <v>138</v>
      </c>
      <c r="D178" s="24">
        <v>0</v>
      </c>
      <c r="E178" s="24">
        <v>0</v>
      </c>
      <c r="F178" s="23">
        <v>193335</v>
      </c>
      <c r="G178" s="23">
        <v>23335</v>
      </c>
      <c r="H178" s="23">
        <v>170000</v>
      </c>
      <c r="I178" s="36">
        <v>193335</v>
      </c>
      <c r="J178" s="36">
        <v>193335</v>
      </c>
      <c r="K178" s="23">
        <v>0</v>
      </c>
      <c r="L178" s="24">
        <v>30489.23</v>
      </c>
      <c r="M178" s="24">
        <v>33731.33</v>
      </c>
      <c r="N178" s="24">
        <f t="shared" si="176"/>
        <v>159603.66999999998</v>
      </c>
      <c r="O178" s="24">
        <f t="shared" si="177"/>
        <v>159603.66999999998</v>
      </c>
      <c r="P178" s="24">
        <f t="shared" si="174"/>
        <v>0</v>
      </c>
      <c r="Q178" s="23">
        <v>4121.58</v>
      </c>
      <c r="R178" s="24">
        <v>29609.75</v>
      </c>
      <c r="S178" s="27">
        <f t="shared" si="178"/>
        <v>17.447089249230611</v>
      </c>
      <c r="T178" s="27">
        <f t="shared" si="175"/>
        <v>17.447089249230611</v>
      </c>
    </row>
    <row r="179" spans="1:1031" ht="13.5" customHeight="1">
      <c r="B179" s="53">
        <v>260</v>
      </c>
      <c r="C179" s="20" t="s">
        <v>139</v>
      </c>
      <c r="D179" s="13">
        <f t="shared" ref="D179:G179" si="179">+D180+D181</f>
        <v>0</v>
      </c>
      <c r="E179" s="13">
        <f t="shared" si="179"/>
        <v>0</v>
      </c>
      <c r="F179" s="13">
        <f>+F180+F181</f>
        <v>16252</v>
      </c>
      <c r="G179" s="13">
        <f t="shared" si="179"/>
        <v>1252</v>
      </c>
      <c r="H179" s="13">
        <f>+H180+H181</f>
        <v>15000</v>
      </c>
      <c r="I179" s="13">
        <f t="shared" ref="I179:R179" si="180">+I180+I181</f>
        <v>16252</v>
      </c>
      <c r="J179" s="13">
        <f t="shared" si="180"/>
        <v>16252</v>
      </c>
      <c r="K179" s="13">
        <f t="shared" si="180"/>
        <v>0</v>
      </c>
      <c r="L179" s="13">
        <f t="shared" si="180"/>
        <v>528.81999999999994</v>
      </c>
      <c r="M179" s="13">
        <f t="shared" si="180"/>
        <v>1120</v>
      </c>
      <c r="N179" s="13">
        <f t="shared" si="180"/>
        <v>15132</v>
      </c>
      <c r="O179" s="13">
        <f t="shared" si="180"/>
        <v>15132</v>
      </c>
      <c r="P179" s="13">
        <f t="shared" si="180"/>
        <v>0</v>
      </c>
      <c r="Q179" s="13">
        <f>+Q180+Q181</f>
        <v>656.88</v>
      </c>
      <c r="R179" s="13">
        <f t="shared" si="180"/>
        <v>463.12</v>
      </c>
      <c r="S179" s="14">
        <f t="shared" si="178"/>
        <v>6.8914595126753628</v>
      </c>
      <c r="T179" s="14">
        <f t="shared" si="175"/>
        <v>6.8914595126753628</v>
      </c>
    </row>
    <row r="180" spans="1:1031" ht="13.5" customHeight="1">
      <c r="B180" s="55">
        <v>262</v>
      </c>
      <c r="C180" s="22" t="s">
        <v>141</v>
      </c>
      <c r="D180" s="24">
        <v>0</v>
      </c>
      <c r="E180" s="24">
        <v>0</v>
      </c>
      <c r="F180" s="24">
        <v>16031</v>
      </c>
      <c r="G180" s="24">
        <v>1031</v>
      </c>
      <c r="H180" s="24">
        <v>15000</v>
      </c>
      <c r="I180" s="24">
        <v>16031</v>
      </c>
      <c r="J180" s="24">
        <v>16031</v>
      </c>
      <c r="K180" s="13">
        <v>0</v>
      </c>
      <c r="L180" s="24">
        <v>489.38</v>
      </c>
      <c r="M180" s="24">
        <v>941.46</v>
      </c>
      <c r="N180" s="24">
        <f>J180-M180</f>
        <v>15089.54</v>
      </c>
      <c r="O180" s="24">
        <f t="shared" ref="O180:O181" si="181">+N180+P180</f>
        <v>15089.54</v>
      </c>
      <c r="P180" s="24">
        <f t="shared" si="174"/>
        <v>0</v>
      </c>
      <c r="Q180" s="23">
        <v>517.78</v>
      </c>
      <c r="R180" s="24">
        <v>423.68</v>
      </c>
      <c r="S180" s="27">
        <f t="shared" si="178"/>
        <v>5.8727465535524921</v>
      </c>
      <c r="T180" s="27">
        <f t="shared" si="175"/>
        <v>5.8727465535524921</v>
      </c>
    </row>
    <row r="181" spans="1:1031" ht="13.5" customHeight="1">
      <c r="B181" s="79">
        <v>269</v>
      </c>
      <c r="C181" s="90" t="s">
        <v>144</v>
      </c>
      <c r="D181" s="24">
        <v>0</v>
      </c>
      <c r="E181" s="24">
        <v>0</v>
      </c>
      <c r="F181" s="23">
        <v>221</v>
      </c>
      <c r="G181" s="23">
        <v>221</v>
      </c>
      <c r="H181" s="23">
        <v>0</v>
      </c>
      <c r="I181" s="24">
        <v>221</v>
      </c>
      <c r="J181" s="24">
        <v>221</v>
      </c>
      <c r="K181" s="23">
        <v>0</v>
      </c>
      <c r="L181" s="24">
        <v>39.44</v>
      </c>
      <c r="M181" s="24">
        <v>178.54</v>
      </c>
      <c r="N181" s="24">
        <f>J181-M181</f>
        <v>42.460000000000008</v>
      </c>
      <c r="O181" s="24">
        <f t="shared" si="181"/>
        <v>42.460000000000008</v>
      </c>
      <c r="P181" s="24">
        <f>+I181-J181</f>
        <v>0</v>
      </c>
      <c r="Q181" s="23">
        <v>139.1</v>
      </c>
      <c r="R181" s="24">
        <v>39.44</v>
      </c>
      <c r="S181" s="27">
        <f t="shared" si="178"/>
        <v>80.787330316742072</v>
      </c>
      <c r="T181" s="27">
        <f t="shared" si="175"/>
        <v>80.787330316742072</v>
      </c>
    </row>
    <row r="182" spans="1:1031" s="87" customFormat="1" ht="13.5" customHeight="1">
      <c r="A182" s="3"/>
      <c r="B182" s="74">
        <v>270</v>
      </c>
      <c r="C182" s="89" t="s">
        <v>144</v>
      </c>
      <c r="D182" s="13">
        <f>+D183</f>
        <v>0</v>
      </c>
      <c r="E182" s="13">
        <f t="shared" ref="E182:R182" si="182">+E183</f>
        <v>0</v>
      </c>
      <c r="F182" s="13">
        <f>+F183</f>
        <v>375</v>
      </c>
      <c r="G182" s="13">
        <f t="shared" si="182"/>
        <v>375</v>
      </c>
      <c r="H182" s="13">
        <f>+H183</f>
        <v>0</v>
      </c>
      <c r="I182" s="13">
        <f t="shared" si="182"/>
        <v>375</v>
      </c>
      <c r="J182" s="13">
        <f t="shared" si="182"/>
        <v>375</v>
      </c>
      <c r="K182" s="13">
        <f t="shared" si="182"/>
        <v>0</v>
      </c>
      <c r="L182" s="13">
        <f t="shared" si="182"/>
        <v>0</v>
      </c>
      <c r="M182" s="13">
        <f t="shared" si="182"/>
        <v>235.4</v>
      </c>
      <c r="N182" s="13">
        <f t="shared" si="182"/>
        <v>139.6</v>
      </c>
      <c r="O182" s="13">
        <f t="shared" si="182"/>
        <v>139.6</v>
      </c>
      <c r="P182" s="13">
        <f t="shared" si="182"/>
        <v>0</v>
      </c>
      <c r="Q182" s="13">
        <f t="shared" si="182"/>
        <v>235.4</v>
      </c>
      <c r="R182" s="13">
        <f t="shared" si="182"/>
        <v>0</v>
      </c>
      <c r="S182" s="14">
        <f t="shared" si="178"/>
        <v>62.773333333333333</v>
      </c>
      <c r="T182" s="14">
        <f t="shared" si="175"/>
        <v>62.773333333333333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  <c r="IX182" s="3"/>
      <c r="IY182" s="3"/>
      <c r="IZ182" s="3"/>
      <c r="JA182" s="3"/>
      <c r="JB182" s="3"/>
      <c r="JC182" s="3"/>
      <c r="JD182" s="3"/>
      <c r="JE182" s="3"/>
      <c r="JF182" s="3"/>
      <c r="JG182" s="3"/>
      <c r="JH182" s="3"/>
      <c r="JI182" s="3"/>
      <c r="JJ182" s="3"/>
      <c r="JK182" s="3"/>
      <c r="JL182" s="3"/>
      <c r="JM182" s="3"/>
      <c r="JN182" s="3"/>
      <c r="JO182" s="3"/>
      <c r="JP182" s="3"/>
      <c r="JQ182" s="3"/>
      <c r="JR182" s="3"/>
      <c r="JS182" s="3"/>
      <c r="JT182" s="3"/>
      <c r="JU182" s="3"/>
      <c r="JV182" s="3"/>
      <c r="JW182" s="3"/>
      <c r="JX182" s="3"/>
      <c r="JY182" s="3"/>
      <c r="JZ182" s="3"/>
      <c r="KA182" s="3"/>
      <c r="KB182" s="3"/>
      <c r="KC182" s="3"/>
      <c r="KD182" s="3"/>
      <c r="KE182" s="3"/>
      <c r="KF182" s="3"/>
      <c r="KG182" s="3"/>
      <c r="KH182" s="3"/>
      <c r="KI182" s="3"/>
      <c r="KJ182" s="3"/>
      <c r="KK182" s="3"/>
      <c r="KL182" s="3"/>
      <c r="KM182" s="3"/>
      <c r="KN182" s="3"/>
      <c r="KO182" s="3"/>
      <c r="KP182" s="3"/>
      <c r="KQ182" s="3"/>
      <c r="KR182" s="3"/>
      <c r="KS182" s="3"/>
      <c r="KT182" s="3"/>
      <c r="KU182" s="3"/>
      <c r="KV182" s="3"/>
      <c r="KW182" s="3"/>
      <c r="KX182" s="3"/>
      <c r="KY182" s="3"/>
      <c r="KZ182" s="3"/>
      <c r="LA182" s="3"/>
      <c r="LB182" s="3"/>
      <c r="LC182" s="3"/>
      <c r="LD182" s="3"/>
      <c r="LE182" s="3"/>
      <c r="LF182" s="3"/>
      <c r="LG182" s="3"/>
      <c r="LH182" s="3"/>
      <c r="LI182" s="3"/>
      <c r="LJ182" s="3"/>
      <c r="LK182" s="3"/>
      <c r="LL182" s="3"/>
      <c r="LM182" s="3"/>
      <c r="LN182" s="3"/>
      <c r="LO182" s="3"/>
      <c r="LP182" s="3"/>
      <c r="LQ182" s="3"/>
      <c r="LR182" s="3"/>
      <c r="LS182" s="3"/>
      <c r="LT182" s="3"/>
      <c r="LU182" s="3"/>
      <c r="LV182" s="3"/>
      <c r="LW182" s="3"/>
      <c r="LX182" s="3"/>
      <c r="LY182" s="3"/>
      <c r="LZ182" s="3"/>
      <c r="MA182" s="3"/>
      <c r="MB182" s="3"/>
      <c r="MC182" s="3"/>
      <c r="MD182" s="3"/>
      <c r="ME182" s="3"/>
      <c r="MF182" s="3"/>
      <c r="MG182" s="3"/>
      <c r="MH182" s="3"/>
      <c r="MI182" s="3"/>
      <c r="MJ182" s="3"/>
      <c r="MK182" s="3"/>
      <c r="ML182" s="3"/>
      <c r="MM182" s="3"/>
      <c r="MN182" s="3"/>
      <c r="MO182" s="3"/>
      <c r="MP182" s="3"/>
      <c r="MQ182" s="3"/>
      <c r="MR182" s="3"/>
      <c r="MS182" s="3"/>
      <c r="MT182" s="3"/>
      <c r="MU182" s="3"/>
      <c r="MV182" s="3"/>
      <c r="MW182" s="3"/>
      <c r="MX182" s="3"/>
      <c r="MY182" s="3"/>
      <c r="MZ182" s="3"/>
      <c r="NA182" s="3"/>
      <c r="NB182" s="3"/>
      <c r="NC182" s="3"/>
      <c r="ND182" s="3"/>
      <c r="NE182" s="3"/>
      <c r="NF182" s="3"/>
      <c r="NG182" s="3"/>
      <c r="NH182" s="3"/>
      <c r="NI182" s="3"/>
      <c r="NJ182" s="3"/>
      <c r="NK182" s="3"/>
      <c r="NL182" s="3"/>
      <c r="NM182" s="3"/>
      <c r="NN182" s="3"/>
      <c r="NO182" s="3"/>
      <c r="NP182" s="3"/>
      <c r="NQ182" s="3"/>
      <c r="NR182" s="3"/>
      <c r="NS182" s="3"/>
      <c r="NT182" s="3"/>
      <c r="NU182" s="3"/>
      <c r="NV182" s="3"/>
      <c r="NW182" s="3"/>
      <c r="NX182" s="3"/>
      <c r="NY182" s="3"/>
      <c r="NZ182" s="3"/>
      <c r="OA182" s="3"/>
      <c r="OB182" s="3"/>
      <c r="OC182" s="3"/>
      <c r="OD182" s="3"/>
      <c r="OE182" s="3"/>
      <c r="OF182" s="3"/>
      <c r="OG182" s="3"/>
      <c r="OH182" s="3"/>
      <c r="OI182" s="3"/>
      <c r="OJ182" s="3"/>
      <c r="OK182" s="3"/>
      <c r="OL182" s="3"/>
      <c r="OM182" s="3"/>
      <c r="ON182" s="3"/>
      <c r="OO182" s="3"/>
      <c r="OP182" s="3"/>
      <c r="OQ182" s="3"/>
      <c r="OR182" s="3"/>
      <c r="OS182" s="3"/>
      <c r="OT182" s="3"/>
      <c r="OU182" s="3"/>
      <c r="OV182" s="3"/>
      <c r="OW182" s="3"/>
      <c r="OX182" s="3"/>
      <c r="OY182" s="3"/>
      <c r="OZ182" s="3"/>
      <c r="PA182" s="3"/>
      <c r="PB182" s="3"/>
      <c r="PC182" s="3"/>
      <c r="PD182" s="3"/>
      <c r="PE182" s="3"/>
      <c r="PF182" s="3"/>
      <c r="PG182" s="3"/>
      <c r="PH182" s="3"/>
      <c r="PI182" s="3"/>
      <c r="PJ182" s="3"/>
      <c r="PK182" s="3"/>
      <c r="PL182" s="3"/>
      <c r="PM182" s="3"/>
      <c r="PN182" s="3"/>
      <c r="PO182" s="3"/>
      <c r="PP182" s="3"/>
      <c r="PQ182" s="3"/>
      <c r="PR182" s="3"/>
      <c r="PS182" s="3"/>
      <c r="PT182" s="3"/>
      <c r="PU182" s="3"/>
      <c r="PV182" s="3"/>
      <c r="PW182" s="3"/>
      <c r="PX182" s="3"/>
      <c r="PY182" s="3"/>
      <c r="PZ182" s="3"/>
      <c r="QA182" s="3"/>
      <c r="QB182" s="3"/>
      <c r="QC182" s="3"/>
      <c r="QD182" s="3"/>
      <c r="QE182" s="3"/>
      <c r="QF182" s="3"/>
      <c r="QG182" s="3"/>
      <c r="QH182" s="3"/>
      <c r="QI182" s="3"/>
      <c r="QJ182" s="3"/>
      <c r="QK182" s="3"/>
      <c r="QL182" s="3"/>
      <c r="QM182" s="3"/>
      <c r="QN182" s="3"/>
      <c r="QO182" s="3"/>
      <c r="QP182" s="3"/>
      <c r="QQ182" s="3"/>
      <c r="QR182" s="3"/>
      <c r="QS182" s="3"/>
      <c r="QT182" s="3"/>
      <c r="QU182" s="3"/>
      <c r="QV182" s="3"/>
      <c r="QW182" s="3"/>
      <c r="QX182" s="3"/>
      <c r="QY182" s="3"/>
      <c r="QZ182" s="3"/>
      <c r="RA182" s="3"/>
      <c r="RB182" s="3"/>
      <c r="RC182" s="3"/>
      <c r="RD182" s="3"/>
      <c r="RE182" s="3"/>
      <c r="RF182" s="3"/>
      <c r="RG182" s="3"/>
      <c r="RH182" s="3"/>
      <c r="RI182" s="3"/>
      <c r="RJ182" s="3"/>
      <c r="RK182" s="3"/>
      <c r="RL182" s="3"/>
      <c r="RM182" s="3"/>
      <c r="RN182" s="3"/>
      <c r="RO182" s="3"/>
      <c r="RP182" s="3"/>
      <c r="RQ182" s="3"/>
      <c r="RR182" s="3"/>
      <c r="RS182" s="3"/>
      <c r="RT182" s="3"/>
      <c r="RU182" s="3"/>
      <c r="RV182" s="3"/>
      <c r="RW182" s="3"/>
      <c r="RX182" s="3"/>
      <c r="RY182" s="3"/>
      <c r="RZ182" s="3"/>
      <c r="SA182" s="3"/>
      <c r="SB182" s="3"/>
      <c r="SC182" s="3"/>
      <c r="SD182" s="3"/>
      <c r="SE182" s="3"/>
      <c r="SF182" s="3"/>
      <c r="SG182" s="3"/>
      <c r="SH182" s="3"/>
      <c r="SI182" s="3"/>
      <c r="SJ182" s="3"/>
      <c r="SK182" s="3"/>
      <c r="SL182" s="3"/>
      <c r="SM182" s="3"/>
      <c r="SN182" s="3"/>
      <c r="SO182" s="3"/>
      <c r="SP182" s="3"/>
      <c r="SQ182" s="3"/>
      <c r="SR182" s="3"/>
      <c r="SS182" s="3"/>
      <c r="ST182" s="3"/>
      <c r="SU182" s="3"/>
      <c r="SV182" s="3"/>
      <c r="SW182" s="3"/>
      <c r="SX182" s="3"/>
      <c r="SY182" s="3"/>
      <c r="SZ182" s="3"/>
      <c r="TA182" s="3"/>
      <c r="TB182" s="3"/>
      <c r="TC182" s="3"/>
      <c r="TD182" s="3"/>
      <c r="TE182" s="3"/>
      <c r="TF182" s="3"/>
      <c r="TG182" s="3"/>
      <c r="TH182" s="3"/>
      <c r="TI182" s="3"/>
      <c r="TJ182" s="3"/>
      <c r="TK182" s="3"/>
      <c r="TL182" s="3"/>
      <c r="TM182" s="3"/>
      <c r="TN182" s="3"/>
      <c r="TO182" s="3"/>
      <c r="TP182" s="3"/>
      <c r="TQ182" s="3"/>
      <c r="TR182" s="3"/>
      <c r="TS182" s="3"/>
      <c r="TT182" s="3"/>
      <c r="TU182" s="3"/>
      <c r="TV182" s="3"/>
      <c r="TW182" s="3"/>
      <c r="TX182" s="3"/>
      <c r="TY182" s="3"/>
      <c r="TZ182" s="3"/>
      <c r="UA182" s="3"/>
      <c r="UB182" s="3"/>
      <c r="UC182" s="3"/>
      <c r="UD182" s="3"/>
      <c r="UE182" s="3"/>
      <c r="UF182" s="3"/>
      <c r="UG182" s="3"/>
      <c r="UH182" s="3"/>
      <c r="UI182" s="3"/>
      <c r="UJ182" s="3"/>
      <c r="UK182" s="3"/>
      <c r="UL182" s="3"/>
      <c r="UM182" s="3"/>
      <c r="UN182" s="3"/>
      <c r="UO182" s="3"/>
      <c r="UP182" s="3"/>
      <c r="UQ182" s="3"/>
      <c r="UR182" s="3"/>
      <c r="US182" s="3"/>
      <c r="UT182" s="3"/>
      <c r="UU182" s="3"/>
      <c r="UV182" s="3"/>
      <c r="UW182" s="3"/>
      <c r="UX182" s="3"/>
      <c r="UY182" s="3"/>
      <c r="UZ182" s="3"/>
      <c r="VA182" s="3"/>
      <c r="VB182" s="3"/>
      <c r="VC182" s="3"/>
      <c r="VD182" s="3"/>
      <c r="VE182" s="3"/>
      <c r="VF182" s="3"/>
      <c r="VG182" s="3"/>
      <c r="VH182" s="3"/>
      <c r="VI182" s="3"/>
      <c r="VJ182" s="3"/>
      <c r="VK182" s="3"/>
      <c r="VL182" s="3"/>
      <c r="VM182" s="3"/>
      <c r="VN182" s="3"/>
      <c r="VO182" s="3"/>
      <c r="VP182" s="3"/>
      <c r="VQ182" s="3"/>
      <c r="VR182" s="3"/>
      <c r="VS182" s="3"/>
      <c r="VT182" s="3"/>
      <c r="VU182" s="3"/>
      <c r="VV182" s="3"/>
      <c r="VW182" s="3"/>
      <c r="VX182" s="3"/>
      <c r="VY182" s="3"/>
      <c r="VZ182" s="3"/>
      <c r="WA182" s="3"/>
      <c r="WB182" s="3"/>
      <c r="WC182" s="3"/>
      <c r="WD182" s="3"/>
      <c r="WE182" s="3"/>
      <c r="WF182" s="3"/>
      <c r="WG182" s="3"/>
      <c r="WH182" s="3"/>
      <c r="WI182" s="3"/>
      <c r="WJ182" s="3"/>
      <c r="WK182" s="3"/>
      <c r="WL182" s="3"/>
      <c r="WM182" s="3"/>
      <c r="WN182" s="3"/>
      <c r="WO182" s="3"/>
      <c r="WP182" s="3"/>
      <c r="WQ182" s="3"/>
      <c r="WR182" s="3"/>
      <c r="WS182" s="3"/>
      <c r="WT182" s="3"/>
      <c r="WU182" s="3"/>
      <c r="WV182" s="3"/>
      <c r="WW182" s="3"/>
      <c r="WX182" s="3"/>
      <c r="WY182" s="3"/>
      <c r="WZ182" s="3"/>
      <c r="XA182" s="3"/>
      <c r="XB182" s="3"/>
      <c r="XC182" s="3"/>
      <c r="XD182" s="3"/>
      <c r="XE182" s="3"/>
      <c r="XF182" s="3"/>
      <c r="XG182" s="3"/>
      <c r="XH182" s="3"/>
      <c r="XI182" s="3"/>
      <c r="XJ182" s="3"/>
      <c r="XK182" s="3"/>
      <c r="XL182" s="3"/>
      <c r="XM182" s="3"/>
      <c r="XN182" s="3"/>
      <c r="XO182" s="3"/>
      <c r="XP182" s="3"/>
      <c r="XQ182" s="3"/>
      <c r="XR182" s="3"/>
      <c r="XS182" s="3"/>
      <c r="XT182" s="3"/>
      <c r="XU182" s="3"/>
      <c r="XV182" s="3"/>
      <c r="XW182" s="3"/>
      <c r="XX182" s="3"/>
      <c r="XY182" s="3"/>
      <c r="XZ182" s="3"/>
      <c r="YA182" s="3"/>
      <c r="YB182" s="3"/>
      <c r="YC182" s="3"/>
      <c r="YD182" s="3"/>
      <c r="YE182" s="3"/>
      <c r="YF182" s="3"/>
      <c r="YG182" s="3"/>
      <c r="YH182" s="3"/>
      <c r="YI182" s="3"/>
      <c r="YJ182" s="3"/>
      <c r="YK182" s="3"/>
      <c r="YL182" s="3"/>
      <c r="YM182" s="3"/>
      <c r="YN182" s="3"/>
      <c r="YO182" s="3"/>
      <c r="YP182" s="3"/>
      <c r="YQ182" s="3"/>
      <c r="YR182" s="3"/>
      <c r="YS182" s="3"/>
      <c r="YT182" s="3"/>
      <c r="YU182" s="3"/>
      <c r="YV182" s="3"/>
      <c r="YW182" s="3"/>
      <c r="YX182" s="3"/>
      <c r="YY182" s="3"/>
      <c r="YZ182" s="3"/>
      <c r="ZA182" s="3"/>
      <c r="ZB182" s="3"/>
      <c r="ZC182" s="3"/>
      <c r="ZD182" s="3"/>
      <c r="ZE182" s="3"/>
      <c r="ZF182" s="3"/>
      <c r="ZG182" s="3"/>
      <c r="ZH182" s="3"/>
      <c r="ZI182" s="3"/>
      <c r="ZJ182" s="3"/>
      <c r="ZK182" s="3"/>
      <c r="ZL182" s="3"/>
      <c r="ZM182" s="3"/>
      <c r="ZN182" s="3"/>
      <c r="ZO182" s="3"/>
      <c r="ZP182" s="3"/>
      <c r="ZQ182" s="3"/>
      <c r="ZR182" s="3"/>
      <c r="ZS182" s="3"/>
      <c r="ZT182" s="3"/>
      <c r="ZU182" s="3"/>
      <c r="ZV182" s="3"/>
      <c r="ZW182" s="3"/>
      <c r="ZX182" s="3"/>
      <c r="ZY182" s="3"/>
      <c r="ZZ182" s="3"/>
      <c r="AAA182" s="3"/>
      <c r="AAB182" s="3"/>
      <c r="AAC182" s="3"/>
      <c r="AAD182" s="3"/>
      <c r="AAE182" s="3"/>
      <c r="AAF182" s="3"/>
      <c r="AAG182" s="3"/>
      <c r="AAH182" s="3"/>
      <c r="AAI182" s="3"/>
      <c r="AAJ182" s="3"/>
      <c r="AAK182" s="3"/>
      <c r="AAL182" s="3"/>
      <c r="AAM182" s="3"/>
      <c r="AAN182" s="3"/>
      <c r="AAO182" s="3"/>
      <c r="AAP182" s="3"/>
      <c r="AAQ182" s="3"/>
      <c r="AAR182" s="3"/>
      <c r="AAS182" s="3"/>
      <c r="AAT182" s="3"/>
      <c r="AAU182" s="3"/>
      <c r="AAV182" s="3"/>
      <c r="AAW182" s="3"/>
      <c r="AAX182" s="3"/>
      <c r="AAY182" s="3"/>
      <c r="AAZ182" s="3"/>
      <c r="ABA182" s="3"/>
      <c r="ABB182" s="3"/>
      <c r="ABC182" s="3"/>
      <c r="ABD182" s="3"/>
      <c r="ABE182" s="3"/>
      <c r="ABF182" s="3"/>
      <c r="ABG182" s="3"/>
      <c r="ABH182" s="3"/>
      <c r="ABI182" s="3"/>
      <c r="ABJ182" s="3"/>
      <c r="ABK182" s="3"/>
      <c r="ABL182" s="3"/>
      <c r="ABM182" s="3"/>
      <c r="ABN182" s="3"/>
      <c r="ABO182" s="3"/>
      <c r="ABP182" s="3"/>
      <c r="ABQ182" s="3"/>
      <c r="ABR182" s="3"/>
      <c r="ABS182" s="3"/>
      <c r="ABT182" s="3"/>
      <c r="ABU182" s="3"/>
      <c r="ABV182" s="3"/>
      <c r="ABW182" s="3"/>
      <c r="ABX182" s="3"/>
      <c r="ABY182" s="3"/>
      <c r="ABZ182" s="3"/>
      <c r="ACA182" s="3"/>
      <c r="ACB182" s="3"/>
      <c r="ACC182" s="3"/>
      <c r="ACD182" s="3"/>
      <c r="ACE182" s="3"/>
      <c r="ACF182" s="3"/>
      <c r="ACG182" s="3"/>
      <c r="ACH182" s="3"/>
      <c r="ACI182" s="3"/>
      <c r="ACJ182" s="3"/>
      <c r="ACK182" s="3"/>
      <c r="ACL182" s="3"/>
      <c r="ACM182" s="3"/>
      <c r="ACN182" s="3"/>
      <c r="ACO182" s="3"/>
      <c r="ACP182" s="3"/>
      <c r="ACQ182" s="3"/>
      <c r="ACR182" s="3"/>
      <c r="ACS182" s="3"/>
      <c r="ACT182" s="3"/>
      <c r="ACU182" s="3"/>
      <c r="ACV182" s="3"/>
      <c r="ACW182" s="3"/>
      <c r="ACX182" s="3"/>
      <c r="ACY182" s="3"/>
      <c r="ACZ182" s="3"/>
      <c r="ADA182" s="3"/>
      <c r="ADB182" s="3"/>
      <c r="ADC182" s="3"/>
      <c r="ADD182" s="3"/>
      <c r="ADE182" s="3"/>
      <c r="ADF182" s="3"/>
      <c r="ADG182" s="3"/>
      <c r="ADH182" s="3"/>
      <c r="ADI182" s="3"/>
      <c r="ADJ182" s="3"/>
      <c r="ADK182" s="3"/>
      <c r="ADL182" s="3"/>
      <c r="ADM182" s="3"/>
      <c r="ADN182" s="3"/>
      <c r="ADO182" s="3"/>
      <c r="ADP182" s="3"/>
      <c r="ADQ182" s="3"/>
      <c r="ADR182" s="3"/>
      <c r="ADS182" s="3"/>
      <c r="ADT182" s="3"/>
      <c r="ADU182" s="3"/>
      <c r="ADV182" s="3"/>
      <c r="ADW182" s="3"/>
      <c r="ADX182" s="3"/>
      <c r="ADY182" s="3"/>
      <c r="ADZ182" s="3"/>
      <c r="AEA182" s="3"/>
      <c r="AEB182" s="3"/>
      <c r="AEC182" s="3"/>
      <c r="AED182" s="3"/>
      <c r="AEE182" s="3"/>
      <c r="AEF182" s="3"/>
      <c r="AEG182" s="3"/>
      <c r="AEH182" s="3"/>
      <c r="AEI182" s="3"/>
      <c r="AEJ182" s="3"/>
      <c r="AEK182" s="3"/>
      <c r="AEL182" s="3"/>
      <c r="AEM182" s="3"/>
      <c r="AEN182" s="3"/>
      <c r="AEO182" s="3"/>
      <c r="AEP182" s="3"/>
      <c r="AEQ182" s="3"/>
      <c r="AER182" s="3"/>
      <c r="AES182" s="3"/>
      <c r="AET182" s="3"/>
      <c r="AEU182" s="3"/>
      <c r="AEV182" s="3"/>
      <c r="AEW182" s="3"/>
      <c r="AEX182" s="3"/>
      <c r="AEY182" s="3"/>
      <c r="AEZ182" s="3"/>
      <c r="AFA182" s="3"/>
      <c r="AFB182" s="3"/>
      <c r="AFC182" s="3"/>
      <c r="AFD182" s="3"/>
      <c r="AFE182" s="3"/>
      <c r="AFF182" s="3"/>
      <c r="AFG182" s="3"/>
      <c r="AFH182" s="3"/>
      <c r="AFI182" s="3"/>
      <c r="AFJ182" s="3"/>
      <c r="AFK182" s="3"/>
      <c r="AFL182" s="3"/>
      <c r="AFM182" s="3"/>
      <c r="AFN182" s="3"/>
      <c r="AFO182" s="3"/>
      <c r="AFP182" s="3"/>
      <c r="AFQ182" s="3"/>
      <c r="AFR182" s="3"/>
      <c r="AFS182" s="3"/>
      <c r="AFT182" s="3"/>
      <c r="AFU182" s="3"/>
      <c r="AFV182" s="3"/>
      <c r="AFW182" s="3"/>
      <c r="AFX182" s="3"/>
      <c r="AFY182" s="3"/>
      <c r="AFZ182" s="3"/>
      <c r="AGA182" s="3"/>
      <c r="AGB182" s="3"/>
      <c r="AGC182" s="3"/>
      <c r="AGD182" s="3"/>
      <c r="AGE182" s="3"/>
      <c r="AGF182" s="3"/>
      <c r="AGG182" s="3"/>
      <c r="AGH182" s="3"/>
      <c r="AGI182" s="3"/>
      <c r="AGJ182" s="3"/>
      <c r="AGK182" s="3"/>
      <c r="AGL182" s="3"/>
      <c r="AGM182" s="3"/>
      <c r="AGN182" s="3"/>
      <c r="AGO182" s="3"/>
      <c r="AGP182" s="3"/>
      <c r="AGQ182" s="3"/>
      <c r="AGR182" s="3"/>
      <c r="AGS182" s="3"/>
      <c r="AGT182" s="3"/>
      <c r="AGU182" s="3"/>
      <c r="AGV182" s="3"/>
      <c r="AGW182" s="3"/>
      <c r="AGX182" s="3"/>
      <c r="AGY182" s="3"/>
      <c r="AGZ182" s="3"/>
      <c r="AHA182" s="3"/>
      <c r="AHB182" s="3"/>
      <c r="AHC182" s="3"/>
      <c r="AHD182" s="3"/>
      <c r="AHE182" s="3"/>
      <c r="AHF182" s="3"/>
      <c r="AHG182" s="3"/>
      <c r="AHH182" s="3"/>
      <c r="AHI182" s="3"/>
      <c r="AHJ182" s="3"/>
      <c r="AHK182" s="3"/>
      <c r="AHL182" s="3"/>
      <c r="AHM182" s="3"/>
      <c r="AHN182" s="3"/>
      <c r="AHO182" s="3"/>
      <c r="AHP182" s="3"/>
      <c r="AHQ182" s="3"/>
      <c r="AHR182" s="3"/>
      <c r="AHS182" s="3"/>
      <c r="AHT182" s="3"/>
      <c r="AHU182" s="3"/>
      <c r="AHV182" s="3"/>
      <c r="AHW182" s="3"/>
      <c r="AHX182" s="3"/>
      <c r="AHY182" s="3"/>
      <c r="AHZ182" s="3"/>
      <c r="AIA182" s="3"/>
      <c r="AIB182" s="3"/>
      <c r="AIC182" s="3"/>
      <c r="AID182" s="3"/>
      <c r="AIE182" s="3"/>
      <c r="AIF182" s="3"/>
      <c r="AIG182" s="3"/>
      <c r="AIH182" s="3"/>
      <c r="AII182" s="3"/>
      <c r="AIJ182" s="3"/>
      <c r="AIK182" s="3"/>
      <c r="AIL182" s="3"/>
      <c r="AIM182" s="3"/>
      <c r="AIN182" s="3"/>
      <c r="AIO182" s="3"/>
      <c r="AIP182" s="3"/>
      <c r="AIQ182" s="3"/>
      <c r="AIR182" s="3"/>
      <c r="AIS182" s="3"/>
      <c r="AIT182" s="3"/>
      <c r="AIU182" s="3"/>
      <c r="AIV182" s="3"/>
      <c r="AIW182" s="3"/>
      <c r="AIX182" s="3"/>
      <c r="AIY182" s="3"/>
      <c r="AIZ182" s="3"/>
      <c r="AJA182" s="3"/>
      <c r="AJB182" s="3"/>
      <c r="AJC182" s="3"/>
      <c r="AJD182" s="3"/>
      <c r="AJE182" s="3"/>
      <c r="AJF182" s="3"/>
      <c r="AJG182" s="3"/>
      <c r="AJH182" s="3"/>
      <c r="AJI182" s="3"/>
      <c r="AJJ182" s="3"/>
      <c r="AJK182" s="3"/>
      <c r="AJL182" s="3"/>
      <c r="AJM182" s="3"/>
      <c r="AJN182" s="3"/>
      <c r="AJO182" s="3"/>
      <c r="AJP182" s="3"/>
      <c r="AJQ182" s="3"/>
      <c r="AJR182" s="3"/>
      <c r="AJS182" s="3"/>
      <c r="AJT182" s="3"/>
      <c r="AJU182" s="3"/>
      <c r="AJV182" s="3"/>
      <c r="AJW182" s="3"/>
      <c r="AJX182" s="3"/>
      <c r="AJY182" s="3"/>
      <c r="AJZ182" s="3"/>
      <c r="AKA182" s="3"/>
      <c r="AKB182" s="3"/>
      <c r="AKC182" s="3"/>
      <c r="AKD182" s="3"/>
      <c r="AKE182" s="3"/>
      <c r="AKF182" s="3"/>
      <c r="AKG182" s="3"/>
      <c r="AKH182" s="3"/>
      <c r="AKI182" s="3"/>
      <c r="AKJ182" s="3"/>
      <c r="AKK182" s="3"/>
      <c r="AKL182" s="3"/>
      <c r="AKM182" s="3"/>
      <c r="AKN182" s="3"/>
      <c r="AKO182" s="3"/>
      <c r="AKP182" s="3"/>
      <c r="AKQ182" s="3"/>
      <c r="AKR182" s="3"/>
      <c r="AKS182" s="3"/>
      <c r="AKT182" s="3"/>
      <c r="AKU182" s="3"/>
      <c r="AKV182" s="3"/>
      <c r="AKW182" s="3"/>
      <c r="AKX182" s="3"/>
      <c r="AKY182" s="3"/>
      <c r="AKZ182" s="3"/>
      <c r="ALA182" s="3"/>
      <c r="ALB182" s="3"/>
      <c r="ALC182" s="3"/>
      <c r="ALD182" s="3"/>
      <c r="ALE182" s="3"/>
      <c r="ALF182" s="3"/>
      <c r="ALG182" s="3"/>
      <c r="ALH182" s="3"/>
      <c r="ALI182" s="3"/>
      <c r="ALJ182" s="3"/>
      <c r="ALK182" s="3"/>
      <c r="ALL182" s="3"/>
      <c r="ALM182" s="3"/>
      <c r="ALN182" s="3"/>
      <c r="ALO182" s="3"/>
      <c r="ALP182" s="3"/>
      <c r="ALQ182" s="3"/>
      <c r="ALR182" s="3"/>
      <c r="ALS182" s="3"/>
      <c r="ALT182" s="3"/>
      <c r="ALU182" s="3"/>
      <c r="ALV182" s="3"/>
      <c r="ALW182" s="3"/>
      <c r="ALX182" s="3"/>
      <c r="ALY182" s="3"/>
      <c r="ALZ182" s="3"/>
      <c r="AMA182" s="3"/>
      <c r="AMB182" s="3"/>
      <c r="AMC182" s="3"/>
      <c r="AMD182" s="3"/>
      <c r="AME182" s="3"/>
      <c r="AMF182" s="3"/>
      <c r="AMG182" s="3"/>
      <c r="AMH182" s="3"/>
      <c r="AMI182" s="3"/>
      <c r="AMJ182" s="3"/>
      <c r="AMK182" s="3"/>
      <c r="AML182" s="3"/>
      <c r="AMM182" s="3"/>
      <c r="AMN182" s="3"/>
      <c r="AMO182" s="3"/>
      <c r="AMP182" s="3"/>
      <c r="AMQ182" s="3"/>
    </row>
    <row r="183" spans="1:1031" s="87" customFormat="1" ht="13.5" customHeight="1">
      <c r="A183" s="3"/>
      <c r="B183" s="79">
        <v>279</v>
      </c>
      <c r="C183" s="90" t="s">
        <v>151</v>
      </c>
      <c r="D183" s="24">
        <v>0</v>
      </c>
      <c r="E183" s="24">
        <v>0</v>
      </c>
      <c r="F183" s="24">
        <v>375</v>
      </c>
      <c r="G183" s="24">
        <v>375</v>
      </c>
      <c r="H183" s="24">
        <v>0</v>
      </c>
      <c r="I183" s="24">
        <v>375</v>
      </c>
      <c r="J183" s="24">
        <v>375</v>
      </c>
      <c r="K183" s="24">
        <v>0</v>
      </c>
      <c r="L183" s="24">
        <v>0</v>
      </c>
      <c r="M183" s="24">
        <v>235.4</v>
      </c>
      <c r="N183" s="24">
        <f>J183-M183</f>
        <v>139.6</v>
      </c>
      <c r="O183" s="24">
        <f t="shared" ref="O183:O184" si="183">+N183+P183</f>
        <v>139.6</v>
      </c>
      <c r="P183" s="24">
        <f>+I183-J183</f>
        <v>0</v>
      </c>
      <c r="Q183" s="23">
        <v>235.4</v>
      </c>
      <c r="R183" s="24">
        <v>0</v>
      </c>
      <c r="S183" s="27">
        <f t="shared" si="178"/>
        <v>62.773333333333333</v>
      </c>
      <c r="T183" s="27">
        <f t="shared" si="175"/>
        <v>62.773333333333333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  <c r="IX183" s="3"/>
      <c r="IY183" s="3"/>
      <c r="IZ183" s="3"/>
      <c r="JA183" s="3"/>
      <c r="JB183" s="3"/>
      <c r="JC183" s="3"/>
      <c r="JD183" s="3"/>
      <c r="JE183" s="3"/>
      <c r="JF183" s="3"/>
      <c r="JG183" s="3"/>
      <c r="JH183" s="3"/>
      <c r="JI183" s="3"/>
      <c r="JJ183" s="3"/>
      <c r="JK183" s="3"/>
      <c r="JL183" s="3"/>
      <c r="JM183" s="3"/>
      <c r="JN183" s="3"/>
      <c r="JO183" s="3"/>
      <c r="JP183" s="3"/>
      <c r="JQ183" s="3"/>
      <c r="JR183" s="3"/>
      <c r="JS183" s="3"/>
      <c r="JT183" s="3"/>
      <c r="JU183" s="3"/>
      <c r="JV183" s="3"/>
      <c r="JW183" s="3"/>
      <c r="JX183" s="3"/>
      <c r="JY183" s="3"/>
      <c r="JZ183" s="3"/>
      <c r="KA183" s="3"/>
      <c r="KB183" s="3"/>
      <c r="KC183" s="3"/>
      <c r="KD183" s="3"/>
      <c r="KE183" s="3"/>
      <c r="KF183" s="3"/>
      <c r="KG183" s="3"/>
      <c r="KH183" s="3"/>
      <c r="KI183" s="3"/>
      <c r="KJ183" s="3"/>
      <c r="KK183" s="3"/>
      <c r="KL183" s="3"/>
      <c r="KM183" s="3"/>
      <c r="KN183" s="3"/>
      <c r="KO183" s="3"/>
      <c r="KP183" s="3"/>
      <c r="KQ183" s="3"/>
      <c r="KR183" s="3"/>
      <c r="KS183" s="3"/>
      <c r="KT183" s="3"/>
      <c r="KU183" s="3"/>
      <c r="KV183" s="3"/>
      <c r="KW183" s="3"/>
      <c r="KX183" s="3"/>
      <c r="KY183" s="3"/>
      <c r="KZ183" s="3"/>
      <c r="LA183" s="3"/>
      <c r="LB183" s="3"/>
      <c r="LC183" s="3"/>
      <c r="LD183" s="3"/>
      <c r="LE183" s="3"/>
      <c r="LF183" s="3"/>
      <c r="LG183" s="3"/>
      <c r="LH183" s="3"/>
      <c r="LI183" s="3"/>
      <c r="LJ183" s="3"/>
      <c r="LK183" s="3"/>
      <c r="LL183" s="3"/>
      <c r="LM183" s="3"/>
      <c r="LN183" s="3"/>
      <c r="LO183" s="3"/>
      <c r="LP183" s="3"/>
      <c r="LQ183" s="3"/>
      <c r="LR183" s="3"/>
      <c r="LS183" s="3"/>
      <c r="LT183" s="3"/>
      <c r="LU183" s="3"/>
      <c r="LV183" s="3"/>
      <c r="LW183" s="3"/>
      <c r="LX183" s="3"/>
      <c r="LY183" s="3"/>
      <c r="LZ183" s="3"/>
      <c r="MA183" s="3"/>
      <c r="MB183" s="3"/>
      <c r="MC183" s="3"/>
      <c r="MD183" s="3"/>
      <c r="ME183" s="3"/>
      <c r="MF183" s="3"/>
      <c r="MG183" s="3"/>
      <c r="MH183" s="3"/>
      <c r="MI183" s="3"/>
      <c r="MJ183" s="3"/>
      <c r="MK183" s="3"/>
      <c r="ML183" s="3"/>
      <c r="MM183" s="3"/>
      <c r="MN183" s="3"/>
      <c r="MO183" s="3"/>
      <c r="MP183" s="3"/>
      <c r="MQ183" s="3"/>
      <c r="MR183" s="3"/>
      <c r="MS183" s="3"/>
      <c r="MT183" s="3"/>
      <c r="MU183" s="3"/>
      <c r="MV183" s="3"/>
      <c r="MW183" s="3"/>
      <c r="MX183" s="3"/>
      <c r="MY183" s="3"/>
      <c r="MZ183" s="3"/>
      <c r="NA183" s="3"/>
      <c r="NB183" s="3"/>
      <c r="NC183" s="3"/>
      <c r="ND183" s="3"/>
      <c r="NE183" s="3"/>
      <c r="NF183" s="3"/>
      <c r="NG183" s="3"/>
      <c r="NH183" s="3"/>
      <c r="NI183" s="3"/>
      <c r="NJ183" s="3"/>
      <c r="NK183" s="3"/>
      <c r="NL183" s="3"/>
      <c r="NM183" s="3"/>
      <c r="NN183" s="3"/>
      <c r="NO183" s="3"/>
      <c r="NP183" s="3"/>
      <c r="NQ183" s="3"/>
      <c r="NR183" s="3"/>
      <c r="NS183" s="3"/>
      <c r="NT183" s="3"/>
      <c r="NU183" s="3"/>
      <c r="NV183" s="3"/>
      <c r="NW183" s="3"/>
      <c r="NX183" s="3"/>
      <c r="NY183" s="3"/>
      <c r="NZ183" s="3"/>
      <c r="OA183" s="3"/>
      <c r="OB183" s="3"/>
      <c r="OC183" s="3"/>
      <c r="OD183" s="3"/>
      <c r="OE183" s="3"/>
      <c r="OF183" s="3"/>
      <c r="OG183" s="3"/>
      <c r="OH183" s="3"/>
      <c r="OI183" s="3"/>
      <c r="OJ183" s="3"/>
      <c r="OK183" s="3"/>
      <c r="OL183" s="3"/>
      <c r="OM183" s="3"/>
      <c r="ON183" s="3"/>
      <c r="OO183" s="3"/>
      <c r="OP183" s="3"/>
      <c r="OQ183" s="3"/>
      <c r="OR183" s="3"/>
      <c r="OS183" s="3"/>
      <c r="OT183" s="3"/>
      <c r="OU183" s="3"/>
      <c r="OV183" s="3"/>
      <c r="OW183" s="3"/>
      <c r="OX183" s="3"/>
      <c r="OY183" s="3"/>
      <c r="OZ183" s="3"/>
      <c r="PA183" s="3"/>
      <c r="PB183" s="3"/>
      <c r="PC183" s="3"/>
      <c r="PD183" s="3"/>
      <c r="PE183" s="3"/>
      <c r="PF183" s="3"/>
      <c r="PG183" s="3"/>
      <c r="PH183" s="3"/>
      <c r="PI183" s="3"/>
      <c r="PJ183" s="3"/>
      <c r="PK183" s="3"/>
      <c r="PL183" s="3"/>
      <c r="PM183" s="3"/>
      <c r="PN183" s="3"/>
      <c r="PO183" s="3"/>
      <c r="PP183" s="3"/>
      <c r="PQ183" s="3"/>
      <c r="PR183" s="3"/>
      <c r="PS183" s="3"/>
      <c r="PT183" s="3"/>
      <c r="PU183" s="3"/>
      <c r="PV183" s="3"/>
      <c r="PW183" s="3"/>
      <c r="PX183" s="3"/>
      <c r="PY183" s="3"/>
      <c r="PZ183" s="3"/>
      <c r="QA183" s="3"/>
      <c r="QB183" s="3"/>
      <c r="QC183" s="3"/>
      <c r="QD183" s="3"/>
      <c r="QE183" s="3"/>
      <c r="QF183" s="3"/>
      <c r="QG183" s="3"/>
      <c r="QH183" s="3"/>
      <c r="QI183" s="3"/>
      <c r="QJ183" s="3"/>
      <c r="QK183" s="3"/>
      <c r="QL183" s="3"/>
      <c r="QM183" s="3"/>
      <c r="QN183" s="3"/>
      <c r="QO183" s="3"/>
      <c r="QP183" s="3"/>
      <c r="QQ183" s="3"/>
      <c r="QR183" s="3"/>
      <c r="QS183" s="3"/>
      <c r="QT183" s="3"/>
      <c r="QU183" s="3"/>
      <c r="QV183" s="3"/>
      <c r="QW183" s="3"/>
      <c r="QX183" s="3"/>
      <c r="QY183" s="3"/>
      <c r="QZ183" s="3"/>
      <c r="RA183" s="3"/>
      <c r="RB183" s="3"/>
      <c r="RC183" s="3"/>
      <c r="RD183" s="3"/>
      <c r="RE183" s="3"/>
      <c r="RF183" s="3"/>
      <c r="RG183" s="3"/>
      <c r="RH183" s="3"/>
      <c r="RI183" s="3"/>
      <c r="RJ183" s="3"/>
      <c r="RK183" s="3"/>
      <c r="RL183" s="3"/>
      <c r="RM183" s="3"/>
      <c r="RN183" s="3"/>
      <c r="RO183" s="3"/>
      <c r="RP183" s="3"/>
      <c r="RQ183" s="3"/>
      <c r="RR183" s="3"/>
      <c r="RS183" s="3"/>
      <c r="RT183" s="3"/>
      <c r="RU183" s="3"/>
      <c r="RV183" s="3"/>
      <c r="RW183" s="3"/>
      <c r="RX183" s="3"/>
      <c r="RY183" s="3"/>
      <c r="RZ183" s="3"/>
      <c r="SA183" s="3"/>
      <c r="SB183" s="3"/>
      <c r="SC183" s="3"/>
      <c r="SD183" s="3"/>
      <c r="SE183" s="3"/>
      <c r="SF183" s="3"/>
      <c r="SG183" s="3"/>
      <c r="SH183" s="3"/>
      <c r="SI183" s="3"/>
      <c r="SJ183" s="3"/>
      <c r="SK183" s="3"/>
      <c r="SL183" s="3"/>
      <c r="SM183" s="3"/>
      <c r="SN183" s="3"/>
      <c r="SO183" s="3"/>
      <c r="SP183" s="3"/>
      <c r="SQ183" s="3"/>
      <c r="SR183" s="3"/>
      <c r="SS183" s="3"/>
      <c r="ST183" s="3"/>
      <c r="SU183" s="3"/>
      <c r="SV183" s="3"/>
      <c r="SW183" s="3"/>
      <c r="SX183" s="3"/>
      <c r="SY183" s="3"/>
      <c r="SZ183" s="3"/>
      <c r="TA183" s="3"/>
      <c r="TB183" s="3"/>
      <c r="TC183" s="3"/>
      <c r="TD183" s="3"/>
      <c r="TE183" s="3"/>
      <c r="TF183" s="3"/>
      <c r="TG183" s="3"/>
      <c r="TH183" s="3"/>
      <c r="TI183" s="3"/>
      <c r="TJ183" s="3"/>
      <c r="TK183" s="3"/>
      <c r="TL183" s="3"/>
      <c r="TM183" s="3"/>
      <c r="TN183" s="3"/>
      <c r="TO183" s="3"/>
      <c r="TP183" s="3"/>
      <c r="TQ183" s="3"/>
      <c r="TR183" s="3"/>
      <c r="TS183" s="3"/>
      <c r="TT183" s="3"/>
      <c r="TU183" s="3"/>
      <c r="TV183" s="3"/>
      <c r="TW183" s="3"/>
      <c r="TX183" s="3"/>
      <c r="TY183" s="3"/>
      <c r="TZ183" s="3"/>
      <c r="UA183" s="3"/>
      <c r="UB183" s="3"/>
      <c r="UC183" s="3"/>
      <c r="UD183" s="3"/>
      <c r="UE183" s="3"/>
      <c r="UF183" s="3"/>
      <c r="UG183" s="3"/>
      <c r="UH183" s="3"/>
      <c r="UI183" s="3"/>
      <c r="UJ183" s="3"/>
      <c r="UK183" s="3"/>
      <c r="UL183" s="3"/>
      <c r="UM183" s="3"/>
      <c r="UN183" s="3"/>
      <c r="UO183" s="3"/>
      <c r="UP183" s="3"/>
      <c r="UQ183" s="3"/>
      <c r="UR183" s="3"/>
      <c r="US183" s="3"/>
      <c r="UT183" s="3"/>
      <c r="UU183" s="3"/>
      <c r="UV183" s="3"/>
      <c r="UW183" s="3"/>
      <c r="UX183" s="3"/>
      <c r="UY183" s="3"/>
      <c r="UZ183" s="3"/>
      <c r="VA183" s="3"/>
      <c r="VB183" s="3"/>
      <c r="VC183" s="3"/>
      <c r="VD183" s="3"/>
      <c r="VE183" s="3"/>
      <c r="VF183" s="3"/>
      <c r="VG183" s="3"/>
      <c r="VH183" s="3"/>
      <c r="VI183" s="3"/>
      <c r="VJ183" s="3"/>
      <c r="VK183" s="3"/>
      <c r="VL183" s="3"/>
      <c r="VM183" s="3"/>
      <c r="VN183" s="3"/>
      <c r="VO183" s="3"/>
      <c r="VP183" s="3"/>
      <c r="VQ183" s="3"/>
      <c r="VR183" s="3"/>
      <c r="VS183" s="3"/>
      <c r="VT183" s="3"/>
      <c r="VU183" s="3"/>
      <c r="VV183" s="3"/>
      <c r="VW183" s="3"/>
      <c r="VX183" s="3"/>
      <c r="VY183" s="3"/>
      <c r="VZ183" s="3"/>
      <c r="WA183" s="3"/>
      <c r="WB183" s="3"/>
      <c r="WC183" s="3"/>
      <c r="WD183" s="3"/>
      <c r="WE183" s="3"/>
      <c r="WF183" s="3"/>
      <c r="WG183" s="3"/>
      <c r="WH183" s="3"/>
      <c r="WI183" s="3"/>
      <c r="WJ183" s="3"/>
      <c r="WK183" s="3"/>
      <c r="WL183" s="3"/>
      <c r="WM183" s="3"/>
      <c r="WN183" s="3"/>
      <c r="WO183" s="3"/>
      <c r="WP183" s="3"/>
      <c r="WQ183" s="3"/>
      <c r="WR183" s="3"/>
      <c r="WS183" s="3"/>
      <c r="WT183" s="3"/>
      <c r="WU183" s="3"/>
      <c r="WV183" s="3"/>
      <c r="WW183" s="3"/>
      <c r="WX183" s="3"/>
      <c r="WY183" s="3"/>
      <c r="WZ183" s="3"/>
      <c r="XA183" s="3"/>
      <c r="XB183" s="3"/>
      <c r="XC183" s="3"/>
      <c r="XD183" s="3"/>
      <c r="XE183" s="3"/>
      <c r="XF183" s="3"/>
      <c r="XG183" s="3"/>
      <c r="XH183" s="3"/>
      <c r="XI183" s="3"/>
      <c r="XJ183" s="3"/>
      <c r="XK183" s="3"/>
      <c r="XL183" s="3"/>
      <c r="XM183" s="3"/>
      <c r="XN183" s="3"/>
      <c r="XO183" s="3"/>
      <c r="XP183" s="3"/>
      <c r="XQ183" s="3"/>
      <c r="XR183" s="3"/>
      <c r="XS183" s="3"/>
      <c r="XT183" s="3"/>
      <c r="XU183" s="3"/>
      <c r="XV183" s="3"/>
      <c r="XW183" s="3"/>
      <c r="XX183" s="3"/>
      <c r="XY183" s="3"/>
      <c r="XZ183" s="3"/>
      <c r="YA183" s="3"/>
      <c r="YB183" s="3"/>
      <c r="YC183" s="3"/>
      <c r="YD183" s="3"/>
      <c r="YE183" s="3"/>
      <c r="YF183" s="3"/>
      <c r="YG183" s="3"/>
      <c r="YH183" s="3"/>
      <c r="YI183" s="3"/>
      <c r="YJ183" s="3"/>
      <c r="YK183" s="3"/>
      <c r="YL183" s="3"/>
      <c r="YM183" s="3"/>
      <c r="YN183" s="3"/>
      <c r="YO183" s="3"/>
      <c r="YP183" s="3"/>
      <c r="YQ183" s="3"/>
      <c r="YR183" s="3"/>
      <c r="YS183" s="3"/>
      <c r="YT183" s="3"/>
      <c r="YU183" s="3"/>
      <c r="YV183" s="3"/>
      <c r="YW183" s="3"/>
      <c r="YX183" s="3"/>
      <c r="YY183" s="3"/>
      <c r="YZ183" s="3"/>
      <c r="ZA183" s="3"/>
      <c r="ZB183" s="3"/>
      <c r="ZC183" s="3"/>
      <c r="ZD183" s="3"/>
      <c r="ZE183" s="3"/>
      <c r="ZF183" s="3"/>
      <c r="ZG183" s="3"/>
      <c r="ZH183" s="3"/>
      <c r="ZI183" s="3"/>
      <c r="ZJ183" s="3"/>
      <c r="ZK183" s="3"/>
      <c r="ZL183" s="3"/>
      <c r="ZM183" s="3"/>
      <c r="ZN183" s="3"/>
      <c r="ZO183" s="3"/>
      <c r="ZP183" s="3"/>
      <c r="ZQ183" s="3"/>
      <c r="ZR183" s="3"/>
      <c r="ZS183" s="3"/>
      <c r="ZT183" s="3"/>
      <c r="ZU183" s="3"/>
      <c r="ZV183" s="3"/>
      <c r="ZW183" s="3"/>
      <c r="ZX183" s="3"/>
      <c r="ZY183" s="3"/>
      <c r="ZZ183" s="3"/>
      <c r="AAA183" s="3"/>
      <c r="AAB183" s="3"/>
      <c r="AAC183" s="3"/>
      <c r="AAD183" s="3"/>
      <c r="AAE183" s="3"/>
      <c r="AAF183" s="3"/>
      <c r="AAG183" s="3"/>
      <c r="AAH183" s="3"/>
      <c r="AAI183" s="3"/>
      <c r="AAJ183" s="3"/>
      <c r="AAK183" s="3"/>
      <c r="AAL183" s="3"/>
      <c r="AAM183" s="3"/>
      <c r="AAN183" s="3"/>
      <c r="AAO183" s="3"/>
      <c r="AAP183" s="3"/>
      <c r="AAQ183" s="3"/>
      <c r="AAR183" s="3"/>
      <c r="AAS183" s="3"/>
      <c r="AAT183" s="3"/>
      <c r="AAU183" s="3"/>
      <c r="AAV183" s="3"/>
      <c r="AAW183" s="3"/>
      <c r="AAX183" s="3"/>
      <c r="AAY183" s="3"/>
      <c r="AAZ183" s="3"/>
      <c r="ABA183" s="3"/>
      <c r="ABB183" s="3"/>
      <c r="ABC183" s="3"/>
      <c r="ABD183" s="3"/>
      <c r="ABE183" s="3"/>
      <c r="ABF183" s="3"/>
      <c r="ABG183" s="3"/>
      <c r="ABH183" s="3"/>
      <c r="ABI183" s="3"/>
      <c r="ABJ183" s="3"/>
      <c r="ABK183" s="3"/>
      <c r="ABL183" s="3"/>
      <c r="ABM183" s="3"/>
      <c r="ABN183" s="3"/>
      <c r="ABO183" s="3"/>
      <c r="ABP183" s="3"/>
      <c r="ABQ183" s="3"/>
      <c r="ABR183" s="3"/>
      <c r="ABS183" s="3"/>
      <c r="ABT183" s="3"/>
      <c r="ABU183" s="3"/>
      <c r="ABV183" s="3"/>
      <c r="ABW183" s="3"/>
      <c r="ABX183" s="3"/>
      <c r="ABY183" s="3"/>
      <c r="ABZ183" s="3"/>
      <c r="ACA183" s="3"/>
      <c r="ACB183" s="3"/>
      <c r="ACC183" s="3"/>
      <c r="ACD183" s="3"/>
      <c r="ACE183" s="3"/>
      <c r="ACF183" s="3"/>
      <c r="ACG183" s="3"/>
      <c r="ACH183" s="3"/>
      <c r="ACI183" s="3"/>
      <c r="ACJ183" s="3"/>
      <c r="ACK183" s="3"/>
      <c r="ACL183" s="3"/>
      <c r="ACM183" s="3"/>
      <c r="ACN183" s="3"/>
      <c r="ACO183" s="3"/>
      <c r="ACP183" s="3"/>
      <c r="ACQ183" s="3"/>
      <c r="ACR183" s="3"/>
      <c r="ACS183" s="3"/>
      <c r="ACT183" s="3"/>
      <c r="ACU183" s="3"/>
      <c r="ACV183" s="3"/>
      <c r="ACW183" s="3"/>
      <c r="ACX183" s="3"/>
      <c r="ACY183" s="3"/>
      <c r="ACZ183" s="3"/>
      <c r="ADA183" s="3"/>
      <c r="ADB183" s="3"/>
      <c r="ADC183" s="3"/>
      <c r="ADD183" s="3"/>
      <c r="ADE183" s="3"/>
      <c r="ADF183" s="3"/>
      <c r="ADG183" s="3"/>
      <c r="ADH183" s="3"/>
      <c r="ADI183" s="3"/>
      <c r="ADJ183" s="3"/>
      <c r="ADK183" s="3"/>
      <c r="ADL183" s="3"/>
      <c r="ADM183" s="3"/>
      <c r="ADN183" s="3"/>
      <c r="ADO183" s="3"/>
      <c r="ADP183" s="3"/>
      <c r="ADQ183" s="3"/>
      <c r="ADR183" s="3"/>
      <c r="ADS183" s="3"/>
      <c r="ADT183" s="3"/>
      <c r="ADU183" s="3"/>
      <c r="ADV183" s="3"/>
      <c r="ADW183" s="3"/>
      <c r="ADX183" s="3"/>
      <c r="ADY183" s="3"/>
      <c r="ADZ183" s="3"/>
      <c r="AEA183" s="3"/>
      <c r="AEB183" s="3"/>
      <c r="AEC183" s="3"/>
      <c r="AED183" s="3"/>
      <c r="AEE183" s="3"/>
      <c r="AEF183" s="3"/>
      <c r="AEG183" s="3"/>
      <c r="AEH183" s="3"/>
      <c r="AEI183" s="3"/>
      <c r="AEJ183" s="3"/>
      <c r="AEK183" s="3"/>
      <c r="AEL183" s="3"/>
      <c r="AEM183" s="3"/>
      <c r="AEN183" s="3"/>
      <c r="AEO183" s="3"/>
      <c r="AEP183" s="3"/>
      <c r="AEQ183" s="3"/>
      <c r="AER183" s="3"/>
      <c r="AES183" s="3"/>
      <c r="AET183" s="3"/>
      <c r="AEU183" s="3"/>
      <c r="AEV183" s="3"/>
      <c r="AEW183" s="3"/>
      <c r="AEX183" s="3"/>
      <c r="AEY183" s="3"/>
      <c r="AEZ183" s="3"/>
      <c r="AFA183" s="3"/>
      <c r="AFB183" s="3"/>
      <c r="AFC183" s="3"/>
      <c r="AFD183" s="3"/>
      <c r="AFE183" s="3"/>
      <c r="AFF183" s="3"/>
      <c r="AFG183" s="3"/>
      <c r="AFH183" s="3"/>
      <c r="AFI183" s="3"/>
      <c r="AFJ183" s="3"/>
      <c r="AFK183" s="3"/>
      <c r="AFL183" s="3"/>
      <c r="AFM183" s="3"/>
      <c r="AFN183" s="3"/>
      <c r="AFO183" s="3"/>
      <c r="AFP183" s="3"/>
      <c r="AFQ183" s="3"/>
      <c r="AFR183" s="3"/>
      <c r="AFS183" s="3"/>
      <c r="AFT183" s="3"/>
      <c r="AFU183" s="3"/>
      <c r="AFV183" s="3"/>
      <c r="AFW183" s="3"/>
      <c r="AFX183" s="3"/>
      <c r="AFY183" s="3"/>
      <c r="AFZ183" s="3"/>
      <c r="AGA183" s="3"/>
      <c r="AGB183" s="3"/>
      <c r="AGC183" s="3"/>
      <c r="AGD183" s="3"/>
      <c r="AGE183" s="3"/>
      <c r="AGF183" s="3"/>
      <c r="AGG183" s="3"/>
      <c r="AGH183" s="3"/>
      <c r="AGI183" s="3"/>
      <c r="AGJ183" s="3"/>
      <c r="AGK183" s="3"/>
      <c r="AGL183" s="3"/>
      <c r="AGM183" s="3"/>
      <c r="AGN183" s="3"/>
      <c r="AGO183" s="3"/>
      <c r="AGP183" s="3"/>
      <c r="AGQ183" s="3"/>
      <c r="AGR183" s="3"/>
      <c r="AGS183" s="3"/>
      <c r="AGT183" s="3"/>
      <c r="AGU183" s="3"/>
      <c r="AGV183" s="3"/>
      <c r="AGW183" s="3"/>
      <c r="AGX183" s="3"/>
      <c r="AGY183" s="3"/>
      <c r="AGZ183" s="3"/>
      <c r="AHA183" s="3"/>
      <c r="AHB183" s="3"/>
      <c r="AHC183" s="3"/>
      <c r="AHD183" s="3"/>
      <c r="AHE183" s="3"/>
      <c r="AHF183" s="3"/>
      <c r="AHG183" s="3"/>
      <c r="AHH183" s="3"/>
      <c r="AHI183" s="3"/>
      <c r="AHJ183" s="3"/>
      <c r="AHK183" s="3"/>
      <c r="AHL183" s="3"/>
      <c r="AHM183" s="3"/>
      <c r="AHN183" s="3"/>
      <c r="AHO183" s="3"/>
      <c r="AHP183" s="3"/>
      <c r="AHQ183" s="3"/>
      <c r="AHR183" s="3"/>
      <c r="AHS183" s="3"/>
      <c r="AHT183" s="3"/>
      <c r="AHU183" s="3"/>
      <c r="AHV183" s="3"/>
      <c r="AHW183" s="3"/>
      <c r="AHX183" s="3"/>
      <c r="AHY183" s="3"/>
      <c r="AHZ183" s="3"/>
      <c r="AIA183" s="3"/>
      <c r="AIB183" s="3"/>
      <c r="AIC183" s="3"/>
      <c r="AID183" s="3"/>
      <c r="AIE183" s="3"/>
      <c r="AIF183" s="3"/>
      <c r="AIG183" s="3"/>
      <c r="AIH183" s="3"/>
      <c r="AII183" s="3"/>
      <c r="AIJ183" s="3"/>
      <c r="AIK183" s="3"/>
      <c r="AIL183" s="3"/>
      <c r="AIM183" s="3"/>
      <c r="AIN183" s="3"/>
      <c r="AIO183" s="3"/>
      <c r="AIP183" s="3"/>
      <c r="AIQ183" s="3"/>
      <c r="AIR183" s="3"/>
      <c r="AIS183" s="3"/>
      <c r="AIT183" s="3"/>
      <c r="AIU183" s="3"/>
      <c r="AIV183" s="3"/>
      <c r="AIW183" s="3"/>
      <c r="AIX183" s="3"/>
      <c r="AIY183" s="3"/>
      <c r="AIZ183" s="3"/>
      <c r="AJA183" s="3"/>
      <c r="AJB183" s="3"/>
      <c r="AJC183" s="3"/>
      <c r="AJD183" s="3"/>
      <c r="AJE183" s="3"/>
      <c r="AJF183" s="3"/>
      <c r="AJG183" s="3"/>
      <c r="AJH183" s="3"/>
      <c r="AJI183" s="3"/>
      <c r="AJJ183" s="3"/>
      <c r="AJK183" s="3"/>
      <c r="AJL183" s="3"/>
      <c r="AJM183" s="3"/>
      <c r="AJN183" s="3"/>
      <c r="AJO183" s="3"/>
      <c r="AJP183" s="3"/>
      <c r="AJQ183" s="3"/>
      <c r="AJR183" s="3"/>
      <c r="AJS183" s="3"/>
      <c r="AJT183" s="3"/>
      <c r="AJU183" s="3"/>
      <c r="AJV183" s="3"/>
      <c r="AJW183" s="3"/>
      <c r="AJX183" s="3"/>
      <c r="AJY183" s="3"/>
      <c r="AJZ183" s="3"/>
      <c r="AKA183" s="3"/>
      <c r="AKB183" s="3"/>
      <c r="AKC183" s="3"/>
      <c r="AKD183" s="3"/>
      <c r="AKE183" s="3"/>
      <c r="AKF183" s="3"/>
      <c r="AKG183" s="3"/>
      <c r="AKH183" s="3"/>
      <c r="AKI183" s="3"/>
      <c r="AKJ183" s="3"/>
      <c r="AKK183" s="3"/>
      <c r="AKL183" s="3"/>
      <c r="AKM183" s="3"/>
      <c r="AKN183" s="3"/>
      <c r="AKO183" s="3"/>
      <c r="AKP183" s="3"/>
      <c r="AKQ183" s="3"/>
      <c r="AKR183" s="3"/>
      <c r="AKS183" s="3"/>
      <c r="AKT183" s="3"/>
      <c r="AKU183" s="3"/>
      <c r="AKV183" s="3"/>
      <c r="AKW183" s="3"/>
      <c r="AKX183" s="3"/>
      <c r="AKY183" s="3"/>
      <c r="AKZ183" s="3"/>
      <c r="ALA183" s="3"/>
      <c r="ALB183" s="3"/>
      <c r="ALC183" s="3"/>
      <c r="ALD183" s="3"/>
      <c r="ALE183" s="3"/>
      <c r="ALF183" s="3"/>
      <c r="ALG183" s="3"/>
      <c r="ALH183" s="3"/>
      <c r="ALI183" s="3"/>
      <c r="ALJ183" s="3"/>
      <c r="ALK183" s="3"/>
      <c r="ALL183" s="3"/>
      <c r="ALM183" s="3"/>
      <c r="ALN183" s="3"/>
      <c r="ALO183" s="3"/>
      <c r="ALP183" s="3"/>
      <c r="ALQ183" s="3"/>
      <c r="ALR183" s="3"/>
      <c r="ALS183" s="3"/>
      <c r="ALT183" s="3"/>
      <c r="ALU183" s="3"/>
      <c r="ALV183" s="3"/>
      <c r="ALW183" s="3"/>
      <c r="ALX183" s="3"/>
      <c r="ALY183" s="3"/>
      <c r="ALZ183" s="3"/>
      <c r="AMA183" s="3"/>
      <c r="AMB183" s="3"/>
      <c r="AMC183" s="3"/>
      <c r="AMD183" s="3"/>
      <c r="AME183" s="3"/>
      <c r="AMF183" s="3"/>
      <c r="AMG183" s="3"/>
      <c r="AMH183" s="3"/>
      <c r="AMI183" s="3"/>
      <c r="AMJ183" s="3"/>
      <c r="AMK183" s="3"/>
      <c r="AML183" s="3"/>
      <c r="AMM183" s="3"/>
      <c r="AMN183" s="3"/>
      <c r="AMO183" s="3"/>
      <c r="AMP183" s="3"/>
      <c r="AMQ183" s="3"/>
    </row>
    <row r="184" spans="1:1031" s="87" customFormat="1" ht="13.5" customHeight="1">
      <c r="A184" s="3"/>
      <c r="B184" s="74">
        <v>280</v>
      </c>
      <c r="C184" s="89" t="s">
        <v>152</v>
      </c>
      <c r="D184" s="13">
        <v>0</v>
      </c>
      <c r="E184" s="13">
        <v>0</v>
      </c>
      <c r="F184" s="13">
        <v>16923</v>
      </c>
      <c r="G184" s="13">
        <v>16923</v>
      </c>
      <c r="H184" s="13">
        <v>0</v>
      </c>
      <c r="I184" s="13">
        <v>16923</v>
      </c>
      <c r="J184" s="13">
        <v>16923</v>
      </c>
      <c r="K184" s="13">
        <v>0</v>
      </c>
      <c r="L184" s="13">
        <v>0</v>
      </c>
      <c r="M184" s="13">
        <v>8659.6200000000008</v>
      </c>
      <c r="N184" s="13">
        <f>J184-M184</f>
        <v>8263.3799999999992</v>
      </c>
      <c r="O184" s="13">
        <f t="shared" si="183"/>
        <v>8263.3799999999992</v>
      </c>
      <c r="P184" s="13">
        <f>+I184-J184</f>
        <v>0</v>
      </c>
      <c r="Q184" s="32">
        <v>871.24</v>
      </c>
      <c r="R184" s="13">
        <v>7788.38</v>
      </c>
      <c r="S184" s="14">
        <f t="shared" si="178"/>
        <v>51.170714412338249</v>
      </c>
      <c r="T184" s="14">
        <f t="shared" si="175"/>
        <v>51.170714412338249</v>
      </c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  <c r="IX184" s="3"/>
      <c r="IY184" s="3"/>
      <c r="IZ184" s="3"/>
      <c r="JA184" s="3"/>
      <c r="JB184" s="3"/>
      <c r="JC184" s="3"/>
      <c r="JD184" s="3"/>
      <c r="JE184" s="3"/>
      <c r="JF184" s="3"/>
      <c r="JG184" s="3"/>
      <c r="JH184" s="3"/>
      <c r="JI184" s="3"/>
      <c r="JJ184" s="3"/>
      <c r="JK184" s="3"/>
      <c r="JL184" s="3"/>
      <c r="JM184" s="3"/>
      <c r="JN184" s="3"/>
      <c r="JO184" s="3"/>
      <c r="JP184" s="3"/>
      <c r="JQ184" s="3"/>
      <c r="JR184" s="3"/>
      <c r="JS184" s="3"/>
      <c r="JT184" s="3"/>
      <c r="JU184" s="3"/>
      <c r="JV184" s="3"/>
      <c r="JW184" s="3"/>
      <c r="JX184" s="3"/>
      <c r="JY184" s="3"/>
      <c r="JZ184" s="3"/>
      <c r="KA184" s="3"/>
      <c r="KB184" s="3"/>
      <c r="KC184" s="3"/>
      <c r="KD184" s="3"/>
      <c r="KE184" s="3"/>
      <c r="KF184" s="3"/>
      <c r="KG184" s="3"/>
      <c r="KH184" s="3"/>
      <c r="KI184" s="3"/>
      <c r="KJ184" s="3"/>
      <c r="KK184" s="3"/>
      <c r="KL184" s="3"/>
      <c r="KM184" s="3"/>
      <c r="KN184" s="3"/>
      <c r="KO184" s="3"/>
      <c r="KP184" s="3"/>
      <c r="KQ184" s="3"/>
      <c r="KR184" s="3"/>
      <c r="KS184" s="3"/>
      <c r="KT184" s="3"/>
      <c r="KU184" s="3"/>
      <c r="KV184" s="3"/>
      <c r="KW184" s="3"/>
      <c r="KX184" s="3"/>
      <c r="KY184" s="3"/>
      <c r="KZ184" s="3"/>
      <c r="LA184" s="3"/>
      <c r="LB184" s="3"/>
      <c r="LC184" s="3"/>
      <c r="LD184" s="3"/>
      <c r="LE184" s="3"/>
      <c r="LF184" s="3"/>
      <c r="LG184" s="3"/>
      <c r="LH184" s="3"/>
      <c r="LI184" s="3"/>
      <c r="LJ184" s="3"/>
      <c r="LK184" s="3"/>
      <c r="LL184" s="3"/>
      <c r="LM184" s="3"/>
      <c r="LN184" s="3"/>
      <c r="LO184" s="3"/>
      <c r="LP184" s="3"/>
      <c r="LQ184" s="3"/>
      <c r="LR184" s="3"/>
      <c r="LS184" s="3"/>
      <c r="LT184" s="3"/>
      <c r="LU184" s="3"/>
      <c r="LV184" s="3"/>
      <c r="LW184" s="3"/>
      <c r="LX184" s="3"/>
      <c r="LY184" s="3"/>
      <c r="LZ184" s="3"/>
      <c r="MA184" s="3"/>
      <c r="MB184" s="3"/>
      <c r="MC184" s="3"/>
      <c r="MD184" s="3"/>
      <c r="ME184" s="3"/>
      <c r="MF184" s="3"/>
      <c r="MG184" s="3"/>
      <c r="MH184" s="3"/>
      <c r="MI184" s="3"/>
      <c r="MJ184" s="3"/>
      <c r="MK184" s="3"/>
      <c r="ML184" s="3"/>
      <c r="MM184" s="3"/>
      <c r="MN184" s="3"/>
      <c r="MO184" s="3"/>
      <c r="MP184" s="3"/>
      <c r="MQ184" s="3"/>
      <c r="MR184" s="3"/>
      <c r="MS184" s="3"/>
      <c r="MT184" s="3"/>
      <c r="MU184" s="3"/>
      <c r="MV184" s="3"/>
      <c r="MW184" s="3"/>
      <c r="MX184" s="3"/>
      <c r="MY184" s="3"/>
      <c r="MZ184" s="3"/>
      <c r="NA184" s="3"/>
      <c r="NB184" s="3"/>
      <c r="NC184" s="3"/>
      <c r="ND184" s="3"/>
      <c r="NE184" s="3"/>
      <c r="NF184" s="3"/>
      <c r="NG184" s="3"/>
      <c r="NH184" s="3"/>
      <c r="NI184" s="3"/>
      <c r="NJ184" s="3"/>
      <c r="NK184" s="3"/>
      <c r="NL184" s="3"/>
      <c r="NM184" s="3"/>
      <c r="NN184" s="3"/>
      <c r="NO184" s="3"/>
      <c r="NP184" s="3"/>
      <c r="NQ184" s="3"/>
      <c r="NR184" s="3"/>
      <c r="NS184" s="3"/>
      <c r="NT184" s="3"/>
      <c r="NU184" s="3"/>
      <c r="NV184" s="3"/>
      <c r="NW184" s="3"/>
      <c r="NX184" s="3"/>
      <c r="NY184" s="3"/>
      <c r="NZ184" s="3"/>
      <c r="OA184" s="3"/>
      <c r="OB184" s="3"/>
      <c r="OC184" s="3"/>
      <c r="OD184" s="3"/>
      <c r="OE184" s="3"/>
      <c r="OF184" s="3"/>
      <c r="OG184" s="3"/>
      <c r="OH184" s="3"/>
      <c r="OI184" s="3"/>
      <c r="OJ184" s="3"/>
      <c r="OK184" s="3"/>
      <c r="OL184" s="3"/>
      <c r="OM184" s="3"/>
      <c r="ON184" s="3"/>
      <c r="OO184" s="3"/>
      <c r="OP184" s="3"/>
      <c r="OQ184" s="3"/>
      <c r="OR184" s="3"/>
      <c r="OS184" s="3"/>
      <c r="OT184" s="3"/>
      <c r="OU184" s="3"/>
      <c r="OV184" s="3"/>
      <c r="OW184" s="3"/>
      <c r="OX184" s="3"/>
      <c r="OY184" s="3"/>
      <c r="OZ184" s="3"/>
      <c r="PA184" s="3"/>
      <c r="PB184" s="3"/>
      <c r="PC184" s="3"/>
      <c r="PD184" s="3"/>
      <c r="PE184" s="3"/>
      <c r="PF184" s="3"/>
      <c r="PG184" s="3"/>
      <c r="PH184" s="3"/>
      <c r="PI184" s="3"/>
      <c r="PJ184" s="3"/>
      <c r="PK184" s="3"/>
      <c r="PL184" s="3"/>
      <c r="PM184" s="3"/>
      <c r="PN184" s="3"/>
      <c r="PO184" s="3"/>
      <c r="PP184" s="3"/>
      <c r="PQ184" s="3"/>
      <c r="PR184" s="3"/>
      <c r="PS184" s="3"/>
      <c r="PT184" s="3"/>
      <c r="PU184" s="3"/>
      <c r="PV184" s="3"/>
      <c r="PW184" s="3"/>
      <c r="PX184" s="3"/>
      <c r="PY184" s="3"/>
      <c r="PZ184" s="3"/>
      <c r="QA184" s="3"/>
      <c r="QB184" s="3"/>
      <c r="QC184" s="3"/>
      <c r="QD184" s="3"/>
      <c r="QE184" s="3"/>
      <c r="QF184" s="3"/>
      <c r="QG184" s="3"/>
      <c r="QH184" s="3"/>
      <c r="QI184" s="3"/>
      <c r="QJ184" s="3"/>
      <c r="QK184" s="3"/>
      <c r="QL184" s="3"/>
      <c r="QM184" s="3"/>
      <c r="QN184" s="3"/>
      <c r="QO184" s="3"/>
      <c r="QP184" s="3"/>
      <c r="QQ184" s="3"/>
      <c r="QR184" s="3"/>
      <c r="QS184" s="3"/>
      <c r="QT184" s="3"/>
      <c r="QU184" s="3"/>
      <c r="QV184" s="3"/>
      <c r="QW184" s="3"/>
      <c r="QX184" s="3"/>
      <c r="QY184" s="3"/>
      <c r="QZ184" s="3"/>
      <c r="RA184" s="3"/>
      <c r="RB184" s="3"/>
      <c r="RC184" s="3"/>
      <c r="RD184" s="3"/>
      <c r="RE184" s="3"/>
      <c r="RF184" s="3"/>
      <c r="RG184" s="3"/>
      <c r="RH184" s="3"/>
      <c r="RI184" s="3"/>
      <c r="RJ184" s="3"/>
      <c r="RK184" s="3"/>
      <c r="RL184" s="3"/>
      <c r="RM184" s="3"/>
      <c r="RN184" s="3"/>
      <c r="RO184" s="3"/>
      <c r="RP184" s="3"/>
      <c r="RQ184" s="3"/>
      <c r="RR184" s="3"/>
      <c r="RS184" s="3"/>
      <c r="RT184" s="3"/>
      <c r="RU184" s="3"/>
      <c r="RV184" s="3"/>
      <c r="RW184" s="3"/>
      <c r="RX184" s="3"/>
      <c r="RY184" s="3"/>
      <c r="RZ184" s="3"/>
      <c r="SA184" s="3"/>
      <c r="SB184" s="3"/>
      <c r="SC184" s="3"/>
      <c r="SD184" s="3"/>
      <c r="SE184" s="3"/>
      <c r="SF184" s="3"/>
      <c r="SG184" s="3"/>
      <c r="SH184" s="3"/>
      <c r="SI184" s="3"/>
      <c r="SJ184" s="3"/>
      <c r="SK184" s="3"/>
      <c r="SL184" s="3"/>
      <c r="SM184" s="3"/>
      <c r="SN184" s="3"/>
      <c r="SO184" s="3"/>
      <c r="SP184" s="3"/>
      <c r="SQ184" s="3"/>
      <c r="SR184" s="3"/>
      <c r="SS184" s="3"/>
      <c r="ST184" s="3"/>
      <c r="SU184" s="3"/>
      <c r="SV184" s="3"/>
      <c r="SW184" s="3"/>
      <c r="SX184" s="3"/>
      <c r="SY184" s="3"/>
      <c r="SZ184" s="3"/>
      <c r="TA184" s="3"/>
      <c r="TB184" s="3"/>
      <c r="TC184" s="3"/>
      <c r="TD184" s="3"/>
      <c r="TE184" s="3"/>
      <c r="TF184" s="3"/>
      <c r="TG184" s="3"/>
      <c r="TH184" s="3"/>
      <c r="TI184" s="3"/>
      <c r="TJ184" s="3"/>
      <c r="TK184" s="3"/>
      <c r="TL184" s="3"/>
      <c r="TM184" s="3"/>
      <c r="TN184" s="3"/>
      <c r="TO184" s="3"/>
      <c r="TP184" s="3"/>
      <c r="TQ184" s="3"/>
      <c r="TR184" s="3"/>
      <c r="TS184" s="3"/>
      <c r="TT184" s="3"/>
      <c r="TU184" s="3"/>
      <c r="TV184" s="3"/>
      <c r="TW184" s="3"/>
      <c r="TX184" s="3"/>
      <c r="TY184" s="3"/>
      <c r="TZ184" s="3"/>
      <c r="UA184" s="3"/>
      <c r="UB184" s="3"/>
      <c r="UC184" s="3"/>
      <c r="UD184" s="3"/>
      <c r="UE184" s="3"/>
      <c r="UF184" s="3"/>
      <c r="UG184" s="3"/>
      <c r="UH184" s="3"/>
      <c r="UI184" s="3"/>
      <c r="UJ184" s="3"/>
      <c r="UK184" s="3"/>
      <c r="UL184" s="3"/>
      <c r="UM184" s="3"/>
      <c r="UN184" s="3"/>
      <c r="UO184" s="3"/>
      <c r="UP184" s="3"/>
      <c r="UQ184" s="3"/>
      <c r="UR184" s="3"/>
      <c r="US184" s="3"/>
      <c r="UT184" s="3"/>
      <c r="UU184" s="3"/>
      <c r="UV184" s="3"/>
      <c r="UW184" s="3"/>
      <c r="UX184" s="3"/>
      <c r="UY184" s="3"/>
      <c r="UZ184" s="3"/>
      <c r="VA184" s="3"/>
      <c r="VB184" s="3"/>
      <c r="VC184" s="3"/>
      <c r="VD184" s="3"/>
      <c r="VE184" s="3"/>
      <c r="VF184" s="3"/>
      <c r="VG184" s="3"/>
      <c r="VH184" s="3"/>
      <c r="VI184" s="3"/>
      <c r="VJ184" s="3"/>
      <c r="VK184" s="3"/>
      <c r="VL184" s="3"/>
      <c r="VM184" s="3"/>
      <c r="VN184" s="3"/>
      <c r="VO184" s="3"/>
      <c r="VP184" s="3"/>
      <c r="VQ184" s="3"/>
      <c r="VR184" s="3"/>
      <c r="VS184" s="3"/>
      <c r="VT184" s="3"/>
      <c r="VU184" s="3"/>
      <c r="VV184" s="3"/>
      <c r="VW184" s="3"/>
      <c r="VX184" s="3"/>
      <c r="VY184" s="3"/>
      <c r="VZ184" s="3"/>
      <c r="WA184" s="3"/>
      <c r="WB184" s="3"/>
      <c r="WC184" s="3"/>
      <c r="WD184" s="3"/>
      <c r="WE184" s="3"/>
      <c r="WF184" s="3"/>
      <c r="WG184" s="3"/>
      <c r="WH184" s="3"/>
      <c r="WI184" s="3"/>
      <c r="WJ184" s="3"/>
      <c r="WK184" s="3"/>
      <c r="WL184" s="3"/>
      <c r="WM184" s="3"/>
      <c r="WN184" s="3"/>
      <c r="WO184" s="3"/>
      <c r="WP184" s="3"/>
      <c r="WQ184" s="3"/>
      <c r="WR184" s="3"/>
      <c r="WS184" s="3"/>
      <c r="WT184" s="3"/>
      <c r="WU184" s="3"/>
      <c r="WV184" s="3"/>
      <c r="WW184" s="3"/>
      <c r="WX184" s="3"/>
      <c r="WY184" s="3"/>
      <c r="WZ184" s="3"/>
      <c r="XA184" s="3"/>
      <c r="XB184" s="3"/>
      <c r="XC184" s="3"/>
      <c r="XD184" s="3"/>
      <c r="XE184" s="3"/>
      <c r="XF184" s="3"/>
      <c r="XG184" s="3"/>
      <c r="XH184" s="3"/>
      <c r="XI184" s="3"/>
      <c r="XJ184" s="3"/>
      <c r="XK184" s="3"/>
      <c r="XL184" s="3"/>
      <c r="XM184" s="3"/>
      <c r="XN184" s="3"/>
      <c r="XO184" s="3"/>
      <c r="XP184" s="3"/>
      <c r="XQ184" s="3"/>
      <c r="XR184" s="3"/>
      <c r="XS184" s="3"/>
      <c r="XT184" s="3"/>
      <c r="XU184" s="3"/>
      <c r="XV184" s="3"/>
      <c r="XW184" s="3"/>
      <c r="XX184" s="3"/>
      <c r="XY184" s="3"/>
      <c r="XZ184" s="3"/>
      <c r="YA184" s="3"/>
      <c r="YB184" s="3"/>
      <c r="YC184" s="3"/>
      <c r="YD184" s="3"/>
      <c r="YE184" s="3"/>
      <c r="YF184" s="3"/>
      <c r="YG184" s="3"/>
      <c r="YH184" s="3"/>
      <c r="YI184" s="3"/>
      <c r="YJ184" s="3"/>
      <c r="YK184" s="3"/>
      <c r="YL184" s="3"/>
      <c r="YM184" s="3"/>
      <c r="YN184" s="3"/>
      <c r="YO184" s="3"/>
      <c r="YP184" s="3"/>
      <c r="YQ184" s="3"/>
      <c r="YR184" s="3"/>
      <c r="YS184" s="3"/>
      <c r="YT184" s="3"/>
      <c r="YU184" s="3"/>
      <c r="YV184" s="3"/>
      <c r="YW184" s="3"/>
      <c r="YX184" s="3"/>
      <c r="YY184" s="3"/>
      <c r="YZ184" s="3"/>
      <c r="ZA184" s="3"/>
      <c r="ZB184" s="3"/>
      <c r="ZC184" s="3"/>
      <c r="ZD184" s="3"/>
      <c r="ZE184" s="3"/>
      <c r="ZF184" s="3"/>
      <c r="ZG184" s="3"/>
      <c r="ZH184" s="3"/>
      <c r="ZI184" s="3"/>
      <c r="ZJ184" s="3"/>
      <c r="ZK184" s="3"/>
      <c r="ZL184" s="3"/>
      <c r="ZM184" s="3"/>
      <c r="ZN184" s="3"/>
      <c r="ZO184" s="3"/>
      <c r="ZP184" s="3"/>
      <c r="ZQ184" s="3"/>
      <c r="ZR184" s="3"/>
      <c r="ZS184" s="3"/>
      <c r="ZT184" s="3"/>
      <c r="ZU184" s="3"/>
      <c r="ZV184" s="3"/>
      <c r="ZW184" s="3"/>
      <c r="ZX184" s="3"/>
      <c r="ZY184" s="3"/>
      <c r="ZZ184" s="3"/>
      <c r="AAA184" s="3"/>
      <c r="AAB184" s="3"/>
      <c r="AAC184" s="3"/>
      <c r="AAD184" s="3"/>
      <c r="AAE184" s="3"/>
      <c r="AAF184" s="3"/>
      <c r="AAG184" s="3"/>
      <c r="AAH184" s="3"/>
      <c r="AAI184" s="3"/>
      <c r="AAJ184" s="3"/>
      <c r="AAK184" s="3"/>
      <c r="AAL184" s="3"/>
      <c r="AAM184" s="3"/>
      <c r="AAN184" s="3"/>
      <c r="AAO184" s="3"/>
      <c r="AAP184" s="3"/>
      <c r="AAQ184" s="3"/>
      <c r="AAR184" s="3"/>
      <c r="AAS184" s="3"/>
      <c r="AAT184" s="3"/>
      <c r="AAU184" s="3"/>
      <c r="AAV184" s="3"/>
      <c r="AAW184" s="3"/>
      <c r="AAX184" s="3"/>
      <c r="AAY184" s="3"/>
      <c r="AAZ184" s="3"/>
      <c r="ABA184" s="3"/>
      <c r="ABB184" s="3"/>
      <c r="ABC184" s="3"/>
      <c r="ABD184" s="3"/>
      <c r="ABE184" s="3"/>
      <c r="ABF184" s="3"/>
      <c r="ABG184" s="3"/>
      <c r="ABH184" s="3"/>
      <c r="ABI184" s="3"/>
      <c r="ABJ184" s="3"/>
      <c r="ABK184" s="3"/>
      <c r="ABL184" s="3"/>
      <c r="ABM184" s="3"/>
      <c r="ABN184" s="3"/>
      <c r="ABO184" s="3"/>
      <c r="ABP184" s="3"/>
      <c r="ABQ184" s="3"/>
      <c r="ABR184" s="3"/>
      <c r="ABS184" s="3"/>
      <c r="ABT184" s="3"/>
      <c r="ABU184" s="3"/>
      <c r="ABV184" s="3"/>
      <c r="ABW184" s="3"/>
      <c r="ABX184" s="3"/>
      <c r="ABY184" s="3"/>
      <c r="ABZ184" s="3"/>
      <c r="ACA184" s="3"/>
      <c r="ACB184" s="3"/>
      <c r="ACC184" s="3"/>
      <c r="ACD184" s="3"/>
      <c r="ACE184" s="3"/>
      <c r="ACF184" s="3"/>
      <c r="ACG184" s="3"/>
      <c r="ACH184" s="3"/>
      <c r="ACI184" s="3"/>
      <c r="ACJ184" s="3"/>
      <c r="ACK184" s="3"/>
      <c r="ACL184" s="3"/>
      <c r="ACM184" s="3"/>
      <c r="ACN184" s="3"/>
      <c r="ACO184" s="3"/>
      <c r="ACP184" s="3"/>
      <c r="ACQ184" s="3"/>
      <c r="ACR184" s="3"/>
      <c r="ACS184" s="3"/>
      <c r="ACT184" s="3"/>
      <c r="ACU184" s="3"/>
      <c r="ACV184" s="3"/>
      <c r="ACW184" s="3"/>
      <c r="ACX184" s="3"/>
      <c r="ACY184" s="3"/>
      <c r="ACZ184" s="3"/>
      <c r="ADA184" s="3"/>
      <c r="ADB184" s="3"/>
      <c r="ADC184" s="3"/>
      <c r="ADD184" s="3"/>
      <c r="ADE184" s="3"/>
      <c r="ADF184" s="3"/>
      <c r="ADG184" s="3"/>
      <c r="ADH184" s="3"/>
      <c r="ADI184" s="3"/>
      <c r="ADJ184" s="3"/>
      <c r="ADK184" s="3"/>
      <c r="ADL184" s="3"/>
      <c r="ADM184" s="3"/>
      <c r="ADN184" s="3"/>
      <c r="ADO184" s="3"/>
      <c r="ADP184" s="3"/>
      <c r="ADQ184" s="3"/>
      <c r="ADR184" s="3"/>
      <c r="ADS184" s="3"/>
      <c r="ADT184" s="3"/>
      <c r="ADU184" s="3"/>
      <c r="ADV184" s="3"/>
      <c r="ADW184" s="3"/>
      <c r="ADX184" s="3"/>
      <c r="ADY184" s="3"/>
      <c r="ADZ184" s="3"/>
      <c r="AEA184" s="3"/>
      <c r="AEB184" s="3"/>
      <c r="AEC184" s="3"/>
      <c r="AED184" s="3"/>
      <c r="AEE184" s="3"/>
      <c r="AEF184" s="3"/>
      <c r="AEG184" s="3"/>
      <c r="AEH184" s="3"/>
      <c r="AEI184" s="3"/>
      <c r="AEJ184" s="3"/>
      <c r="AEK184" s="3"/>
      <c r="AEL184" s="3"/>
      <c r="AEM184" s="3"/>
      <c r="AEN184" s="3"/>
      <c r="AEO184" s="3"/>
      <c r="AEP184" s="3"/>
      <c r="AEQ184" s="3"/>
      <c r="AER184" s="3"/>
      <c r="AES184" s="3"/>
      <c r="AET184" s="3"/>
      <c r="AEU184" s="3"/>
      <c r="AEV184" s="3"/>
      <c r="AEW184" s="3"/>
      <c r="AEX184" s="3"/>
      <c r="AEY184" s="3"/>
      <c r="AEZ184" s="3"/>
      <c r="AFA184" s="3"/>
      <c r="AFB184" s="3"/>
      <c r="AFC184" s="3"/>
      <c r="AFD184" s="3"/>
      <c r="AFE184" s="3"/>
      <c r="AFF184" s="3"/>
      <c r="AFG184" s="3"/>
      <c r="AFH184" s="3"/>
      <c r="AFI184" s="3"/>
      <c r="AFJ184" s="3"/>
      <c r="AFK184" s="3"/>
      <c r="AFL184" s="3"/>
      <c r="AFM184" s="3"/>
      <c r="AFN184" s="3"/>
      <c r="AFO184" s="3"/>
      <c r="AFP184" s="3"/>
      <c r="AFQ184" s="3"/>
      <c r="AFR184" s="3"/>
      <c r="AFS184" s="3"/>
      <c r="AFT184" s="3"/>
      <c r="AFU184" s="3"/>
      <c r="AFV184" s="3"/>
      <c r="AFW184" s="3"/>
      <c r="AFX184" s="3"/>
      <c r="AFY184" s="3"/>
      <c r="AFZ184" s="3"/>
      <c r="AGA184" s="3"/>
      <c r="AGB184" s="3"/>
      <c r="AGC184" s="3"/>
      <c r="AGD184" s="3"/>
      <c r="AGE184" s="3"/>
      <c r="AGF184" s="3"/>
      <c r="AGG184" s="3"/>
      <c r="AGH184" s="3"/>
      <c r="AGI184" s="3"/>
      <c r="AGJ184" s="3"/>
      <c r="AGK184" s="3"/>
      <c r="AGL184" s="3"/>
      <c r="AGM184" s="3"/>
      <c r="AGN184" s="3"/>
      <c r="AGO184" s="3"/>
      <c r="AGP184" s="3"/>
      <c r="AGQ184" s="3"/>
      <c r="AGR184" s="3"/>
      <c r="AGS184" s="3"/>
      <c r="AGT184" s="3"/>
      <c r="AGU184" s="3"/>
      <c r="AGV184" s="3"/>
      <c r="AGW184" s="3"/>
      <c r="AGX184" s="3"/>
      <c r="AGY184" s="3"/>
      <c r="AGZ184" s="3"/>
      <c r="AHA184" s="3"/>
      <c r="AHB184" s="3"/>
      <c r="AHC184" s="3"/>
      <c r="AHD184" s="3"/>
      <c r="AHE184" s="3"/>
      <c r="AHF184" s="3"/>
      <c r="AHG184" s="3"/>
      <c r="AHH184" s="3"/>
      <c r="AHI184" s="3"/>
      <c r="AHJ184" s="3"/>
      <c r="AHK184" s="3"/>
      <c r="AHL184" s="3"/>
      <c r="AHM184" s="3"/>
      <c r="AHN184" s="3"/>
      <c r="AHO184" s="3"/>
      <c r="AHP184" s="3"/>
      <c r="AHQ184" s="3"/>
      <c r="AHR184" s="3"/>
      <c r="AHS184" s="3"/>
      <c r="AHT184" s="3"/>
      <c r="AHU184" s="3"/>
      <c r="AHV184" s="3"/>
      <c r="AHW184" s="3"/>
      <c r="AHX184" s="3"/>
      <c r="AHY184" s="3"/>
      <c r="AHZ184" s="3"/>
      <c r="AIA184" s="3"/>
      <c r="AIB184" s="3"/>
      <c r="AIC184" s="3"/>
      <c r="AID184" s="3"/>
      <c r="AIE184" s="3"/>
      <c r="AIF184" s="3"/>
      <c r="AIG184" s="3"/>
      <c r="AIH184" s="3"/>
      <c r="AII184" s="3"/>
      <c r="AIJ184" s="3"/>
      <c r="AIK184" s="3"/>
      <c r="AIL184" s="3"/>
      <c r="AIM184" s="3"/>
      <c r="AIN184" s="3"/>
      <c r="AIO184" s="3"/>
      <c r="AIP184" s="3"/>
      <c r="AIQ184" s="3"/>
      <c r="AIR184" s="3"/>
      <c r="AIS184" s="3"/>
      <c r="AIT184" s="3"/>
      <c r="AIU184" s="3"/>
      <c r="AIV184" s="3"/>
      <c r="AIW184" s="3"/>
      <c r="AIX184" s="3"/>
      <c r="AIY184" s="3"/>
      <c r="AIZ184" s="3"/>
      <c r="AJA184" s="3"/>
      <c r="AJB184" s="3"/>
      <c r="AJC184" s="3"/>
      <c r="AJD184" s="3"/>
      <c r="AJE184" s="3"/>
      <c r="AJF184" s="3"/>
      <c r="AJG184" s="3"/>
      <c r="AJH184" s="3"/>
      <c r="AJI184" s="3"/>
      <c r="AJJ184" s="3"/>
      <c r="AJK184" s="3"/>
      <c r="AJL184" s="3"/>
      <c r="AJM184" s="3"/>
      <c r="AJN184" s="3"/>
      <c r="AJO184" s="3"/>
      <c r="AJP184" s="3"/>
      <c r="AJQ184" s="3"/>
      <c r="AJR184" s="3"/>
      <c r="AJS184" s="3"/>
      <c r="AJT184" s="3"/>
      <c r="AJU184" s="3"/>
      <c r="AJV184" s="3"/>
      <c r="AJW184" s="3"/>
      <c r="AJX184" s="3"/>
      <c r="AJY184" s="3"/>
      <c r="AJZ184" s="3"/>
      <c r="AKA184" s="3"/>
      <c r="AKB184" s="3"/>
      <c r="AKC184" s="3"/>
      <c r="AKD184" s="3"/>
      <c r="AKE184" s="3"/>
      <c r="AKF184" s="3"/>
      <c r="AKG184" s="3"/>
      <c r="AKH184" s="3"/>
      <c r="AKI184" s="3"/>
      <c r="AKJ184" s="3"/>
      <c r="AKK184" s="3"/>
      <c r="AKL184" s="3"/>
      <c r="AKM184" s="3"/>
      <c r="AKN184" s="3"/>
      <c r="AKO184" s="3"/>
      <c r="AKP184" s="3"/>
      <c r="AKQ184" s="3"/>
      <c r="AKR184" s="3"/>
      <c r="AKS184" s="3"/>
      <c r="AKT184" s="3"/>
      <c r="AKU184" s="3"/>
      <c r="AKV184" s="3"/>
      <c r="AKW184" s="3"/>
      <c r="AKX184" s="3"/>
      <c r="AKY184" s="3"/>
      <c r="AKZ184" s="3"/>
      <c r="ALA184" s="3"/>
      <c r="ALB184" s="3"/>
      <c r="ALC184" s="3"/>
      <c r="ALD184" s="3"/>
      <c r="ALE184" s="3"/>
      <c r="ALF184" s="3"/>
      <c r="ALG184" s="3"/>
      <c r="ALH184" s="3"/>
      <c r="ALI184" s="3"/>
      <c r="ALJ184" s="3"/>
      <c r="ALK184" s="3"/>
      <c r="ALL184" s="3"/>
      <c r="ALM184" s="3"/>
      <c r="ALN184" s="3"/>
      <c r="ALO184" s="3"/>
      <c r="ALP184" s="3"/>
      <c r="ALQ184" s="3"/>
      <c r="ALR184" s="3"/>
      <c r="ALS184" s="3"/>
      <c r="ALT184" s="3"/>
      <c r="ALU184" s="3"/>
      <c r="ALV184" s="3"/>
      <c r="ALW184" s="3"/>
      <c r="ALX184" s="3"/>
      <c r="ALY184" s="3"/>
      <c r="ALZ184" s="3"/>
      <c r="AMA184" s="3"/>
      <c r="AMB184" s="3"/>
      <c r="AMC184" s="3"/>
      <c r="AMD184" s="3"/>
      <c r="AME184" s="3"/>
      <c r="AMF184" s="3"/>
      <c r="AMG184" s="3"/>
      <c r="AMH184" s="3"/>
      <c r="AMI184" s="3"/>
      <c r="AMJ184" s="3"/>
      <c r="AMK184" s="3"/>
      <c r="AML184" s="3"/>
      <c r="AMM184" s="3"/>
      <c r="AMN184" s="3"/>
      <c r="AMO184" s="3"/>
      <c r="AMP184" s="3"/>
      <c r="AMQ184" s="3"/>
    </row>
    <row r="185" spans="1:1031" ht="13.5" customHeight="1">
      <c r="B185" s="74">
        <v>3</v>
      </c>
      <c r="C185" s="91" t="s">
        <v>183</v>
      </c>
      <c r="D185" s="13">
        <f>D186+D190+D192+D193+D194+D195+D196</f>
        <v>659264</v>
      </c>
      <c r="E185" s="13">
        <f t="shared" ref="E185:R185" si="184">E186+E190+E192+E193+E194+E195+E196</f>
        <v>0</v>
      </c>
      <c r="F185" s="13">
        <f t="shared" ref="F185" si="185">F186+F190+F192+F193+F194+F195+F196</f>
        <v>930254</v>
      </c>
      <c r="G185" s="13">
        <f t="shared" si="184"/>
        <v>34173</v>
      </c>
      <c r="H185" s="13">
        <f t="shared" si="184"/>
        <v>995591</v>
      </c>
      <c r="I185" s="13">
        <f t="shared" si="184"/>
        <v>1589518</v>
      </c>
      <c r="J185" s="13">
        <f t="shared" si="184"/>
        <v>1589518</v>
      </c>
      <c r="K185" s="13">
        <f t="shared" si="184"/>
        <v>0</v>
      </c>
      <c r="L185" s="13">
        <f>L186+L190+L192+L193+L194+L195+L196</f>
        <v>22962.5</v>
      </c>
      <c r="M185" s="13">
        <f t="shared" si="184"/>
        <v>408667.81000000006</v>
      </c>
      <c r="N185" s="13">
        <f t="shared" si="184"/>
        <v>1180850.19</v>
      </c>
      <c r="O185" s="13">
        <f t="shared" si="184"/>
        <v>1180850.19</v>
      </c>
      <c r="P185" s="13">
        <f t="shared" si="184"/>
        <v>0</v>
      </c>
      <c r="Q185" s="13">
        <f>Q186+Q190+Q192+Q193+Q194+Q195+Q196</f>
        <v>37890.6</v>
      </c>
      <c r="R185" s="13">
        <f t="shared" si="184"/>
        <v>370777.20999999996</v>
      </c>
      <c r="S185" s="14">
        <f t="shared" si="178"/>
        <v>25.710171888585098</v>
      </c>
      <c r="T185" s="14">
        <f t="shared" si="175"/>
        <v>25.710171888585098</v>
      </c>
    </row>
    <row r="186" spans="1:1031" ht="13.5" customHeight="1">
      <c r="B186" s="74">
        <v>300</v>
      </c>
      <c r="C186" s="91" t="s">
        <v>184</v>
      </c>
      <c r="D186" s="13">
        <f>+D187+D189</f>
        <v>0</v>
      </c>
      <c r="E186" s="13">
        <f t="shared" ref="E186:Q186" si="186">+E187+E189</f>
        <v>0</v>
      </c>
      <c r="F186" s="13">
        <f>+F187+F189+F188</f>
        <v>218928</v>
      </c>
      <c r="G186" s="13">
        <f t="shared" si="186"/>
        <v>0</v>
      </c>
      <c r="H186" s="13">
        <f>+H187+H189+H188</f>
        <v>214642</v>
      </c>
      <c r="I186" s="13">
        <f>+I187+I189+I188</f>
        <v>218928</v>
      </c>
      <c r="J186" s="13">
        <f>+J187+J189+J188</f>
        <v>218928</v>
      </c>
      <c r="K186" s="13">
        <f>+K187+K189+K188</f>
        <v>0</v>
      </c>
      <c r="L186" s="13">
        <f>+L187+L188+L189</f>
        <v>4285.8100000000004</v>
      </c>
      <c r="M186" s="13">
        <f>+M187+M188+M189</f>
        <v>4285.8100000000004</v>
      </c>
      <c r="N186" s="13">
        <f>+N187+N189+N188</f>
        <v>214642.19</v>
      </c>
      <c r="O186" s="13">
        <f>+O187+O189+O188</f>
        <v>214642.19</v>
      </c>
      <c r="P186" s="13">
        <f t="shared" si="186"/>
        <v>0</v>
      </c>
      <c r="Q186" s="13">
        <f t="shared" si="186"/>
        <v>0</v>
      </c>
      <c r="R186" s="13">
        <f>+R187+R189+R188</f>
        <v>4285.8100000000004</v>
      </c>
      <c r="S186" s="14">
        <f t="shared" si="178"/>
        <v>1.9576344734341884</v>
      </c>
      <c r="T186" s="14">
        <f t="shared" si="175"/>
        <v>1.9576344734341884</v>
      </c>
    </row>
    <row r="187" spans="1:1031" ht="13.5" customHeight="1">
      <c r="B187" s="79">
        <v>301</v>
      </c>
      <c r="C187" s="92" t="s">
        <v>185</v>
      </c>
      <c r="D187" s="24">
        <v>0</v>
      </c>
      <c r="E187" s="24">
        <v>0</v>
      </c>
      <c r="F187" s="24">
        <v>114554</v>
      </c>
      <c r="G187" s="24">
        <v>0</v>
      </c>
      <c r="H187" s="24">
        <v>114554</v>
      </c>
      <c r="I187" s="24">
        <v>114554</v>
      </c>
      <c r="J187" s="24">
        <v>114554</v>
      </c>
      <c r="K187" s="24">
        <v>0</v>
      </c>
      <c r="L187" s="24">
        <v>0</v>
      </c>
      <c r="M187" s="24">
        <v>0</v>
      </c>
      <c r="N187" s="24">
        <f t="shared" ref="N187:N189" si="187">J187-M187</f>
        <v>114554</v>
      </c>
      <c r="O187" s="24">
        <f t="shared" ref="O187:O189" si="188">+N187+P187</f>
        <v>114554</v>
      </c>
      <c r="P187" s="24">
        <f>+I187-J187</f>
        <v>0</v>
      </c>
      <c r="Q187" s="24">
        <v>0</v>
      </c>
      <c r="R187" s="24">
        <v>0</v>
      </c>
      <c r="S187" s="27">
        <f t="shared" ref="S187:S192" si="189">+M187/J187*100</f>
        <v>0</v>
      </c>
      <c r="T187" s="27">
        <f t="shared" ref="T187:T192" si="190">+M187/I187*100</f>
        <v>0</v>
      </c>
    </row>
    <row r="188" spans="1:1031" ht="13.5" customHeight="1">
      <c r="B188" s="79">
        <v>302</v>
      </c>
      <c r="C188" s="92" t="s">
        <v>199</v>
      </c>
      <c r="D188" s="24"/>
      <c r="E188" s="24"/>
      <c r="F188" s="24">
        <v>4286</v>
      </c>
      <c r="G188" s="24"/>
      <c r="H188" s="24">
        <v>0</v>
      </c>
      <c r="I188" s="24">
        <v>4286</v>
      </c>
      <c r="J188" s="24">
        <v>4286</v>
      </c>
      <c r="K188" s="24">
        <v>0</v>
      </c>
      <c r="L188" s="24">
        <v>4285.8100000000004</v>
      </c>
      <c r="M188" s="24">
        <v>4285.8100000000004</v>
      </c>
      <c r="N188" s="24">
        <v>0.19</v>
      </c>
      <c r="O188" s="24">
        <f t="shared" si="188"/>
        <v>0.19</v>
      </c>
      <c r="P188" s="24">
        <f>+I188-J188</f>
        <v>0</v>
      </c>
      <c r="Q188" s="24">
        <v>0</v>
      </c>
      <c r="R188" s="24">
        <v>4285.8100000000004</v>
      </c>
      <c r="S188" s="14">
        <f t="shared" si="189"/>
        <v>99.995566962202531</v>
      </c>
      <c r="T188" s="14">
        <f t="shared" si="190"/>
        <v>99.995566962202531</v>
      </c>
    </row>
    <row r="189" spans="1:1031" ht="13.5" customHeight="1">
      <c r="B189" s="79">
        <v>308</v>
      </c>
      <c r="C189" s="92" t="s">
        <v>186</v>
      </c>
      <c r="D189" s="24">
        <v>0</v>
      </c>
      <c r="E189" s="24">
        <v>0</v>
      </c>
      <c r="F189" s="24">
        <v>100088</v>
      </c>
      <c r="G189" s="24">
        <v>0</v>
      </c>
      <c r="H189" s="24">
        <v>100088</v>
      </c>
      <c r="I189" s="24">
        <v>100088</v>
      </c>
      <c r="J189" s="24">
        <v>100088</v>
      </c>
      <c r="K189" s="24">
        <v>0</v>
      </c>
      <c r="L189" s="24">
        <v>0</v>
      </c>
      <c r="M189" s="24">
        <v>0</v>
      </c>
      <c r="N189" s="24">
        <f t="shared" si="187"/>
        <v>100088</v>
      </c>
      <c r="O189" s="24">
        <f t="shared" si="188"/>
        <v>100088</v>
      </c>
      <c r="P189" s="24">
        <f>+I189-J189</f>
        <v>0</v>
      </c>
      <c r="Q189" s="24">
        <v>0</v>
      </c>
      <c r="R189" s="24">
        <v>0</v>
      </c>
      <c r="S189" s="27">
        <f t="shared" si="189"/>
        <v>0</v>
      </c>
      <c r="T189" s="27">
        <f t="shared" si="190"/>
        <v>0</v>
      </c>
    </row>
    <row r="190" spans="1:1031" s="4" customFormat="1" ht="13.5" customHeight="1">
      <c r="B190" s="74">
        <v>310</v>
      </c>
      <c r="C190" s="89" t="s">
        <v>187</v>
      </c>
      <c r="D190" s="13">
        <f>+D191</f>
        <v>200000</v>
      </c>
      <c r="E190" s="13">
        <v>0</v>
      </c>
      <c r="F190" s="32">
        <f>+F191</f>
        <v>-93660</v>
      </c>
      <c r="G190" s="32">
        <f>+G191</f>
        <v>-89374</v>
      </c>
      <c r="H190" s="32">
        <f>+H191</f>
        <v>0</v>
      </c>
      <c r="I190" s="13">
        <f>+I191</f>
        <v>106340</v>
      </c>
      <c r="J190" s="13">
        <f t="shared" ref="J190:O190" si="191">+J191</f>
        <v>106340</v>
      </c>
      <c r="K190" s="13">
        <f t="shared" si="191"/>
        <v>0</v>
      </c>
      <c r="L190" s="13">
        <f t="shared" si="191"/>
        <v>0</v>
      </c>
      <c r="M190" s="13">
        <f t="shared" si="191"/>
        <v>0</v>
      </c>
      <c r="N190" s="13">
        <f t="shared" si="191"/>
        <v>106340</v>
      </c>
      <c r="O190" s="13">
        <f t="shared" si="191"/>
        <v>106340</v>
      </c>
      <c r="P190" s="13">
        <f>+I190-J190</f>
        <v>0</v>
      </c>
      <c r="Q190" s="32">
        <v>0</v>
      </c>
      <c r="R190" s="32">
        <v>0</v>
      </c>
      <c r="S190" s="14">
        <f t="shared" si="189"/>
        <v>0</v>
      </c>
      <c r="T190" s="14">
        <f t="shared" si="190"/>
        <v>0</v>
      </c>
    </row>
    <row r="191" spans="1:1031" s="4" customFormat="1" ht="13.5" customHeight="1">
      <c r="B191" s="79">
        <v>314</v>
      </c>
      <c r="C191" s="90" t="s">
        <v>188</v>
      </c>
      <c r="D191" s="24">
        <v>200000</v>
      </c>
      <c r="E191" s="24">
        <v>0</v>
      </c>
      <c r="F191" s="23">
        <v>-93660</v>
      </c>
      <c r="G191" s="23">
        <v>-89374</v>
      </c>
      <c r="H191" s="23">
        <v>0</v>
      </c>
      <c r="I191" s="24">
        <v>106340</v>
      </c>
      <c r="J191" s="24">
        <v>106340</v>
      </c>
      <c r="K191" s="23">
        <v>0</v>
      </c>
      <c r="L191" s="24">
        <v>0</v>
      </c>
      <c r="M191" s="24">
        <v>0</v>
      </c>
      <c r="N191" s="24">
        <f t="shared" ref="N191:N198" si="192">J191-M191</f>
        <v>106340</v>
      </c>
      <c r="O191" s="24">
        <f t="shared" ref="O191:O198" si="193">+N191+P191</f>
        <v>106340</v>
      </c>
      <c r="P191" s="24">
        <f t="shared" ref="P191:P198" si="194">+I191-J191</f>
        <v>0</v>
      </c>
      <c r="Q191" s="23">
        <v>0</v>
      </c>
      <c r="R191" s="23">
        <v>0</v>
      </c>
      <c r="S191" s="27">
        <f t="shared" si="189"/>
        <v>0</v>
      </c>
      <c r="T191" s="27">
        <f t="shared" si="190"/>
        <v>0</v>
      </c>
    </row>
    <row r="192" spans="1:1031" s="4" customFormat="1" ht="13.5" customHeight="1">
      <c r="B192" s="74">
        <v>320</v>
      </c>
      <c r="C192" s="89" t="s">
        <v>189</v>
      </c>
      <c r="D192" s="13">
        <v>0</v>
      </c>
      <c r="E192" s="13">
        <v>0</v>
      </c>
      <c r="F192" s="32">
        <v>65475</v>
      </c>
      <c r="G192" s="32">
        <v>0</v>
      </c>
      <c r="H192" s="32">
        <v>65475</v>
      </c>
      <c r="I192" s="13">
        <v>65475</v>
      </c>
      <c r="J192" s="13">
        <v>65475</v>
      </c>
      <c r="K192" s="32">
        <v>0</v>
      </c>
      <c r="L192" s="13">
        <v>0</v>
      </c>
      <c r="M192" s="13">
        <v>0</v>
      </c>
      <c r="N192" s="13">
        <f>J192-M192</f>
        <v>65475</v>
      </c>
      <c r="O192" s="13">
        <f t="shared" si="193"/>
        <v>65475</v>
      </c>
      <c r="P192" s="13">
        <f t="shared" si="194"/>
        <v>0</v>
      </c>
      <c r="Q192" s="32">
        <v>0</v>
      </c>
      <c r="R192" s="32">
        <v>0</v>
      </c>
      <c r="S192" s="14">
        <f t="shared" si="189"/>
        <v>0</v>
      </c>
      <c r="T192" s="14">
        <f t="shared" si="190"/>
        <v>0</v>
      </c>
    </row>
    <row r="193" spans="2:20" s="4" customFormat="1" ht="13.5" customHeight="1">
      <c r="B193" s="74">
        <v>340</v>
      </c>
      <c r="C193" s="89" t="s">
        <v>157</v>
      </c>
      <c r="D193" s="13">
        <v>0</v>
      </c>
      <c r="E193" s="13">
        <v>0</v>
      </c>
      <c r="F193" s="32">
        <v>1723</v>
      </c>
      <c r="G193" s="32">
        <v>1723</v>
      </c>
      <c r="H193" s="32">
        <v>0</v>
      </c>
      <c r="I193" s="13">
        <v>1723</v>
      </c>
      <c r="J193" s="13">
        <v>1723</v>
      </c>
      <c r="K193" s="32">
        <v>0</v>
      </c>
      <c r="L193" s="13">
        <v>0</v>
      </c>
      <c r="M193" s="13">
        <v>1230.5</v>
      </c>
      <c r="N193" s="13">
        <f t="shared" si="192"/>
        <v>492.5</v>
      </c>
      <c r="O193" s="13">
        <f t="shared" si="193"/>
        <v>492.5</v>
      </c>
      <c r="P193" s="13">
        <f t="shared" si="194"/>
        <v>0</v>
      </c>
      <c r="Q193" s="32">
        <v>0</v>
      </c>
      <c r="R193" s="32">
        <v>1230.5</v>
      </c>
      <c r="S193" s="14">
        <f t="shared" ref="S193:S196" si="195">+M193/J193*100</f>
        <v>71.416134648868251</v>
      </c>
      <c r="T193" s="14">
        <f t="shared" ref="T193:T196" si="196">+M193/I193*100</f>
        <v>71.416134648868251</v>
      </c>
    </row>
    <row r="194" spans="2:20" ht="13.5" customHeight="1">
      <c r="B194" s="74">
        <v>350</v>
      </c>
      <c r="C194" s="93" t="s">
        <v>158</v>
      </c>
      <c r="D194" s="13">
        <v>15000</v>
      </c>
      <c r="E194" s="13">
        <v>0</v>
      </c>
      <c r="F194" s="32">
        <v>35000</v>
      </c>
      <c r="G194" s="32">
        <v>-5000</v>
      </c>
      <c r="H194" s="32">
        <v>40000</v>
      </c>
      <c r="I194" s="13">
        <v>50000</v>
      </c>
      <c r="J194" s="32">
        <v>50000</v>
      </c>
      <c r="K194" s="32">
        <v>0</v>
      </c>
      <c r="L194" s="13">
        <v>2132.9299999999998</v>
      </c>
      <c r="M194" s="13">
        <f>3167.42+318.86</f>
        <v>3486.28</v>
      </c>
      <c r="N194" s="13">
        <f t="shared" si="192"/>
        <v>46513.72</v>
      </c>
      <c r="O194" s="13">
        <f t="shared" si="193"/>
        <v>46513.72</v>
      </c>
      <c r="P194" s="13">
        <f t="shared" si="194"/>
        <v>0</v>
      </c>
      <c r="Q194" s="32">
        <v>0</v>
      </c>
      <c r="R194" s="13">
        <v>3486.28</v>
      </c>
      <c r="S194" s="14">
        <f t="shared" si="195"/>
        <v>6.9725599999999996</v>
      </c>
      <c r="T194" s="14">
        <f t="shared" si="196"/>
        <v>6.9725599999999996</v>
      </c>
    </row>
    <row r="195" spans="2:20" s="94" customFormat="1" ht="13.5" customHeight="1">
      <c r="B195" s="77">
        <v>370</v>
      </c>
      <c r="C195" s="93" t="s">
        <v>159</v>
      </c>
      <c r="D195" s="13">
        <v>144264</v>
      </c>
      <c r="E195" s="13">
        <v>0</v>
      </c>
      <c r="F195" s="32">
        <v>341344</v>
      </c>
      <c r="G195" s="32">
        <v>79978</v>
      </c>
      <c r="H195" s="32">
        <v>261366</v>
      </c>
      <c r="I195" s="13">
        <v>485608</v>
      </c>
      <c r="J195" s="34">
        <v>485608</v>
      </c>
      <c r="K195" s="32">
        <v>0</v>
      </c>
      <c r="L195" s="13">
        <v>16268.08</v>
      </c>
      <c r="M195" s="13">
        <f>118055.26+4276.79+94684.96</f>
        <v>217017.01</v>
      </c>
      <c r="N195" s="13">
        <f t="shared" si="192"/>
        <v>268590.99</v>
      </c>
      <c r="O195" s="13">
        <f t="shared" si="193"/>
        <v>268590.99</v>
      </c>
      <c r="P195" s="13">
        <f t="shared" si="194"/>
        <v>0</v>
      </c>
      <c r="Q195" s="32">
        <f>22112.43+4276.79</f>
        <v>26389.22</v>
      </c>
      <c r="R195" s="34">
        <v>190627.79</v>
      </c>
      <c r="S195" s="14">
        <f t="shared" si="195"/>
        <v>44.689751816279802</v>
      </c>
      <c r="T195" s="14">
        <f t="shared" si="196"/>
        <v>44.689751816279802</v>
      </c>
    </row>
    <row r="196" spans="2:20" s="94" customFormat="1" ht="13.5" customHeight="1">
      <c r="B196" s="77">
        <v>380</v>
      </c>
      <c r="C196" s="20" t="s">
        <v>190</v>
      </c>
      <c r="D196" s="13">
        <v>300000</v>
      </c>
      <c r="E196" s="13">
        <v>0</v>
      </c>
      <c r="F196" s="32">
        <v>361444</v>
      </c>
      <c r="G196" s="32">
        <v>46846</v>
      </c>
      <c r="H196" s="32">
        <v>414108</v>
      </c>
      <c r="I196" s="13">
        <v>661444</v>
      </c>
      <c r="J196" s="34">
        <v>661444</v>
      </c>
      <c r="K196" s="32">
        <v>0</v>
      </c>
      <c r="L196" s="32">
        <f>276.01-0.33</f>
        <v>275.68</v>
      </c>
      <c r="M196" s="32">
        <f>135802.54+46845.67</f>
        <v>182648.21000000002</v>
      </c>
      <c r="N196" s="13">
        <f t="shared" si="192"/>
        <v>478795.79</v>
      </c>
      <c r="O196" s="13">
        <f t="shared" si="193"/>
        <v>478795.79</v>
      </c>
      <c r="P196" s="13">
        <f t="shared" si="194"/>
        <v>0</v>
      </c>
      <c r="Q196" s="32">
        <v>11501.38</v>
      </c>
      <c r="R196" s="34">
        <v>171146.83</v>
      </c>
      <c r="S196" s="14">
        <f t="shared" si="195"/>
        <v>27.61355609847546</v>
      </c>
      <c r="T196" s="14">
        <f t="shared" si="196"/>
        <v>27.61355609847546</v>
      </c>
    </row>
    <row r="197" spans="2:20" s="94" customFormat="1" ht="13.5" customHeight="1">
      <c r="B197" s="77">
        <v>500</v>
      </c>
      <c r="C197" s="93" t="s">
        <v>191</v>
      </c>
      <c r="D197" s="13">
        <f>+D198</f>
        <v>86010</v>
      </c>
      <c r="E197" s="13">
        <f t="shared" ref="E197:H197" si="197">+E198</f>
        <v>0</v>
      </c>
      <c r="F197" s="13">
        <f t="shared" si="197"/>
        <v>-86010</v>
      </c>
      <c r="G197" s="13">
        <f>+G198</f>
        <v>-86010</v>
      </c>
      <c r="H197" s="13">
        <f t="shared" si="197"/>
        <v>0</v>
      </c>
      <c r="I197" s="13">
        <f>+I198</f>
        <v>0</v>
      </c>
      <c r="J197" s="32">
        <v>0</v>
      </c>
      <c r="K197" s="32">
        <f>+K198</f>
        <v>0</v>
      </c>
      <c r="L197" s="13">
        <v>0</v>
      </c>
      <c r="M197" s="13">
        <v>0</v>
      </c>
      <c r="N197" s="13">
        <f>+N198</f>
        <v>0</v>
      </c>
      <c r="O197" s="13">
        <f t="shared" si="193"/>
        <v>0</v>
      </c>
      <c r="P197" s="13">
        <f>+P198</f>
        <v>0</v>
      </c>
      <c r="Q197" s="13">
        <f t="shared" ref="Q197:R197" si="198">+Q198</f>
        <v>0</v>
      </c>
      <c r="R197" s="13">
        <f t="shared" si="198"/>
        <v>0</v>
      </c>
      <c r="S197" s="14">
        <v>0</v>
      </c>
      <c r="T197" s="14">
        <v>0</v>
      </c>
    </row>
    <row r="198" spans="2:20" s="94" customFormat="1" ht="13.5" customHeight="1">
      <c r="B198" s="76">
        <v>511</v>
      </c>
      <c r="C198" s="29" t="s">
        <v>192</v>
      </c>
      <c r="D198" s="24">
        <v>86010</v>
      </c>
      <c r="E198" s="24">
        <v>0</v>
      </c>
      <c r="F198" s="23">
        <v>-86010</v>
      </c>
      <c r="G198" s="23">
        <v>-86010</v>
      </c>
      <c r="H198" s="23">
        <v>0</v>
      </c>
      <c r="I198" s="24">
        <v>0</v>
      </c>
      <c r="J198" s="23">
        <v>0</v>
      </c>
      <c r="K198" s="23">
        <v>0</v>
      </c>
      <c r="L198" s="23">
        <v>0</v>
      </c>
      <c r="M198" s="23">
        <v>0</v>
      </c>
      <c r="N198" s="24">
        <f t="shared" si="192"/>
        <v>0</v>
      </c>
      <c r="O198" s="24">
        <f t="shared" si="193"/>
        <v>0</v>
      </c>
      <c r="P198" s="24">
        <f t="shared" si="194"/>
        <v>0</v>
      </c>
      <c r="Q198" s="23">
        <v>0</v>
      </c>
      <c r="R198" s="23">
        <v>0</v>
      </c>
      <c r="S198" s="27">
        <v>0</v>
      </c>
      <c r="T198" s="27">
        <v>0</v>
      </c>
    </row>
    <row r="199" spans="2:20" s="4" customFormat="1" ht="14.25" hidden="1" customHeight="1">
      <c r="B199" s="95">
        <v>519</v>
      </c>
      <c r="C199" s="96" t="s">
        <v>193</v>
      </c>
      <c r="D199" s="97">
        <v>0</v>
      </c>
      <c r="E199" s="97"/>
      <c r="F199" s="97"/>
      <c r="G199" s="97"/>
      <c r="H199" s="97"/>
      <c r="I199" s="97">
        <v>0</v>
      </c>
      <c r="J199" s="97">
        <v>0</v>
      </c>
      <c r="K199" s="97"/>
      <c r="L199" s="97">
        <v>0</v>
      </c>
      <c r="M199" s="97">
        <v>0</v>
      </c>
      <c r="N199" s="97"/>
      <c r="O199" s="97"/>
      <c r="P199" s="97"/>
      <c r="Q199" s="97">
        <v>0</v>
      </c>
      <c r="R199" s="97">
        <v>0</v>
      </c>
      <c r="S199" s="97">
        <v>0</v>
      </c>
      <c r="T199" s="98">
        <v>0</v>
      </c>
    </row>
    <row r="200" spans="2:20" s="4" customFormat="1" ht="18" hidden="1" customHeight="1">
      <c r="B200" s="95">
        <v>624</v>
      </c>
      <c r="C200" s="96" t="s">
        <v>194</v>
      </c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100"/>
    </row>
    <row r="201" spans="2:20" s="4" customFormat="1" ht="27" hidden="1" customHeight="1">
      <c r="B201" s="101">
        <v>629</v>
      </c>
      <c r="C201" s="102" t="s">
        <v>195</v>
      </c>
      <c r="D201" s="99"/>
      <c r="E201" s="99"/>
      <c r="F201" s="99"/>
      <c r="G201" s="99"/>
      <c r="H201" s="99"/>
      <c r="I201" s="99"/>
      <c r="J201" s="99"/>
      <c r="K201" s="99"/>
      <c r="L201" s="97"/>
      <c r="M201" s="99"/>
      <c r="N201" s="99"/>
      <c r="O201" s="99"/>
      <c r="P201" s="99"/>
      <c r="Q201" s="99"/>
      <c r="R201" s="99"/>
      <c r="S201" s="99"/>
      <c r="T201" s="100"/>
    </row>
    <row r="202" spans="2:20" s="4" customFormat="1" ht="36" hidden="1" customHeight="1">
      <c r="B202" s="103">
        <v>693</v>
      </c>
      <c r="C202" s="104" t="s">
        <v>165</v>
      </c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6"/>
    </row>
    <row r="203" spans="2:20">
      <c r="B203" s="107" t="s">
        <v>196</v>
      </c>
      <c r="C203" s="108"/>
      <c r="D203" s="108"/>
      <c r="E203" s="108"/>
      <c r="F203" s="108"/>
      <c r="G203" s="108"/>
      <c r="H203" s="108"/>
      <c r="I203" s="108"/>
      <c r="J203" s="108"/>
      <c r="K203" s="108"/>
      <c r="L203" s="7"/>
      <c r="M203" s="108"/>
      <c r="N203" s="7"/>
      <c r="O203" s="7"/>
      <c r="P203" s="7"/>
      <c r="Q203" s="108"/>
      <c r="R203" s="7"/>
    </row>
  </sheetData>
  <mergeCells count="23">
    <mergeCell ref="T6:T7"/>
    <mergeCell ref="N6:N7"/>
    <mergeCell ref="O6:O7"/>
    <mergeCell ref="P6:P7"/>
    <mergeCell ref="Q6:Q7"/>
    <mergeCell ref="R6:R7"/>
    <mergeCell ref="S6:S7"/>
    <mergeCell ref="M6:M7"/>
    <mergeCell ref="B1:T1"/>
    <mergeCell ref="B2:T2"/>
    <mergeCell ref="B3:T3"/>
    <mergeCell ref="B4:J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35433070866141736" right="0.35433070866141736" top="0.78740157480314965" bottom="0.59055118110236227" header="0.51181102362204722" footer="0.51181102362204722"/>
  <pageSetup scale="55" firstPageNumber="0" orientation="landscape" r:id="rId1"/>
  <ignoredErrors>
    <ignoredError sqref="B198" numberStoredAsText="1"/>
    <ignoredError sqref="U9:U37 D203:F203 G203:U203 D11:F37 G9:T34 B1:T8 C189:C197 B150:C150 C119:C149 B188:C188 C157:C187 B156:C156 C151:C155 B9:F9 C10:F10 C11:C37 C38:C118 G36:T37 G35:R35" formula="1"/>
    <ignoredError sqref="U38:U118 G38:T44 D38:F118 D119:T150 G72:T118 G71:R71 D158:T162 D156:R156 G47:T70 G45:R46 D153:T155 D151:R152 D157:R157 D165:T186 D163:R164 D193:T196 D187:R192 D197:R197" formula="1" formulaRange="1"/>
    <ignoredError sqref="D199:U202 U119:U197 D198:R198 U198" formulaRange="1"/>
    <ignoredError sqref="B151:B155 B157:B187 B10:B149 B189:B197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ANTAI</vt:lpstr>
      <vt:lpstr>ANTAI!__xlnm.Print_Area_1</vt:lpstr>
      <vt:lpstr>ANTAI!Área_de_impresión</vt:lpstr>
      <vt:lpstr>ANTAI!Títulos_a_imprimir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MORENO (DAEF)</dc:creator>
  <cp:lastModifiedBy>ERIC PEREZ</cp:lastModifiedBy>
  <dcterms:created xsi:type="dcterms:W3CDTF">2026-04-02T16:14:29Z</dcterms:created>
  <dcterms:modified xsi:type="dcterms:W3CDTF">2026-05-08T18:35:47Z</dcterms:modified>
</cp:coreProperties>
</file>