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agros.castro\Documents\PORTAL DE DATOS ABIERTOS\Matrícula\2023\"/>
    </mc:Choice>
  </mc:AlternateContent>
  <xr:revisionPtr revIDLastSave="0" documentId="13_ncr:1_{4F4B0150-C714-4F05-B8E0-559C7E075496}" xr6:coauthVersionLast="47" xr6:coauthVersionMax="47" xr10:uidLastSave="{00000000-0000-0000-0000-000000000000}"/>
  <bookViews>
    <workbookView xWindow="-120" yWindow="-120" windowWidth="29040" windowHeight="15720" xr2:uid="{9CA7050B-D8CC-4F33-A413-3D389E00DB21}"/>
  </bookViews>
  <sheets>
    <sheet name="Cuadro 3" sheetId="1" r:id="rId1"/>
  </sheets>
  <externalReferences>
    <externalReference r:id="rId2"/>
  </externalReferences>
  <definedNames>
    <definedName name="A_impresión_IM" localSheetId="0">'Cuadro 3'!$A$1:$M$157</definedName>
    <definedName name="A_impresión_IM">[1]MATRITOTAL03!$A$1:$L$137</definedName>
    <definedName name="_xlnm.Print_Area" localSheetId="0">'Cuadro 3'!$A$1:$M$181</definedName>
    <definedName name="Excel_BuiltIn_Print_Area_1" localSheetId="0">'Cuadro 3'!$A$1:$M$181</definedName>
    <definedName name="Excel_BuiltIn_Print_Area_1">[1]MATRITOTAL03!$A$1:$L$158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6" i="1" l="1"/>
  <c r="C146" i="1" s="1"/>
  <c r="F141" i="1"/>
  <c r="C141" i="1" s="1"/>
  <c r="M140" i="1"/>
  <c r="H140" i="1"/>
  <c r="I140" i="1"/>
  <c r="J140" i="1"/>
  <c r="K140" i="1"/>
  <c r="L140" i="1"/>
  <c r="G140" i="1"/>
  <c r="E140" i="1"/>
  <c r="F144" i="1"/>
  <c r="C144" i="1"/>
  <c r="C166" i="1"/>
  <c r="M165" i="1"/>
  <c r="L165" i="1"/>
  <c r="K165" i="1"/>
  <c r="J165" i="1"/>
  <c r="I165" i="1"/>
  <c r="H165" i="1"/>
  <c r="G165" i="1"/>
  <c r="F165" i="1"/>
  <c r="E165" i="1"/>
  <c r="C165" i="1"/>
  <c r="C156" i="1"/>
  <c r="C150" i="1"/>
  <c r="F142" i="1"/>
  <c r="C142" i="1"/>
  <c r="H102" i="1"/>
  <c r="H21" i="1" s="1"/>
  <c r="I102" i="1"/>
  <c r="I21" i="1" s="1"/>
  <c r="J102" i="1"/>
  <c r="J21" i="1" s="1"/>
  <c r="K102" i="1"/>
  <c r="K21" i="1" s="1"/>
  <c r="L102" i="1"/>
  <c r="L21" i="1" s="1"/>
  <c r="M102" i="1"/>
  <c r="M21" i="1" s="1"/>
  <c r="G102" i="1"/>
  <c r="G21" i="1" s="1"/>
  <c r="E102" i="1"/>
  <c r="E21" i="1" s="1"/>
  <c r="M78" i="1"/>
  <c r="M11" i="1" s="1"/>
  <c r="L78" i="1"/>
  <c r="L11" i="1" s="1"/>
  <c r="K78" i="1"/>
  <c r="K11" i="1" s="1"/>
  <c r="J78" i="1"/>
  <c r="J11" i="1" s="1"/>
  <c r="I78" i="1"/>
  <c r="I11" i="1" s="1"/>
  <c r="H78" i="1"/>
  <c r="H11" i="1" s="1"/>
  <c r="G78" i="1"/>
  <c r="G11" i="1" s="1"/>
  <c r="F11" i="1" s="1"/>
  <c r="F78" i="1"/>
  <c r="E78" i="1"/>
  <c r="E11" i="1" s="1"/>
  <c r="C11" i="1" s="1"/>
  <c r="C78" i="1"/>
  <c r="C79" i="1"/>
  <c r="E87" i="1"/>
  <c r="C124" i="1"/>
  <c r="E50" i="1"/>
  <c r="F50" i="1"/>
  <c r="G50" i="1"/>
  <c r="H50" i="1"/>
  <c r="I50" i="1"/>
  <c r="J50" i="1"/>
  <c r="K50" i="1"/>
  <c r="L50" i="1"/>
  <c r="M50" i="1"/>
  <c r="C51" i="1"/>
  <c r="E67" i="1"/>
  <c r="G67" i="1"/>
  <c r="H67" i="1"/>
  <c r="I67" i="1"/>
  <c r="J67" i="1"/>
  <c r="K67" i="1"/>
  <c r="L67" i="1"/>
  <c r="M67" i="1"/>
  <c r="C68" i="1"/>
  <c r="C113" i="1"/>
  <c r="C50" i="1" l="1"/>
  <c r="F67" i="1"/>
  <c r="C67" i="1" s="1"/>
  <c r="C178" i="1"/>
  <c r="M177" i="1"/>
  <c r="L177" i="1"/>
  <c r="K177" i="1"/>
  <c r="J177" i="1"/>
  <c r="I177" i="1"/>
  <c r="H177" i="1"/>
  <c r="G177" i="1"/>
  <c r="E177" i="1"/>
  <c r="C176" i="1"/>
  <c r="C175" i="1"/>
  <c r="M174" i="1"/>
  <c r="L174" i="1"/>
  <c r="K174" i="1"/>
  <c r="J174" i="1"/>
  <c r="I174" i="1"/>
  <c r="H174" i="1"/>
  <c r="G174" i="1"/>
  <c r="E174" i="1"/>
  <c r="C173" i="1"/>
  <c r="M172" i="1"/>
  <c r="L172" i="1"/>
  <c r="K172" i="1"/>
  <c r="J172" i="1"/>
  <c r="I172" i="1"/>
  <c r="H172" i="1"/>
  <c r="G172" i="1"/>
  <c r="E172" i="1"/>
  <c r="E16" i="1" s="1"/>
  <c r="C171" i="1"/>
  <c r="C170" i="1"/>
  <c r="C169" i="1"/>
  <c r="C168" i="1"/>
  <c r="M167" i="1"/>
  <c r="L167" i="1"/>
  <c r="K167" i="1"/>
  <c r="J167" i="1"/>
  <c r="I167" i="1"/>
  <c r="H167" i="1"/>
  <c r="G167" i="1"/>
  <c r="E167" i="1"/>
  <c r="E164" i="1" s="1"/>
  <c r="C162" i="1"/>
  <c r="M161" i="1"/>
  <c r="L161" i="1"/>
  <c r="L24" i="1" s="1"/>
  <c r="K161" i="1"/>
  <c r="J161" i="1"/>
  <c r="J24" i="1" s="1"/>
  <c r="I161" i="1"/>
  <c r="H161" i="1"/>
  <c r="G161" i="1"/>
  <c r="G24" i="1" s="1"/>
  <c r="E161" i="1"/>
  <c r="E24" i="1" s="1"/>
  <c r="C158" i="1"/>
  <c r="C157" i="1"/>
  <c r="C155" i="1"/>
  <c r="C154" i="1"/>
  <c r="M153" i="1"/>
  <c r="L153" i="1"/>
  <c r="K153" i="1"/>
  <c r="J153" i="1"/>
  <c r="I153" i="1"/>
  <c r="H153" i="1"/>
  <c r="G153" i="1"/>
  <c r="E153" i="1"/>
  <c r="C160" i="1"/>
  <c r="F159" i="1"/>
  <c r="C159" i="1" s="1"/>
  <c r="C152" i="1"/>
  <c r="C151" i="1"/>
  <c r="C149" i="1"/>
  <c r="C148" i="1"/>
  <c r="M147" i="1"/>
  <c r="L147" i="1"/>
  <c r="K147" i="1"/>
  <c r="J147" i="1"/>
  <c r="I147" i="1"/>
  <c r="H147" i="1"/>
  <c r="G147" i="1"/>
  <c r="E147" i="1"/>
  <c r="M145" i="1"/>
  <c r="L145" i="1"/>
  <c r="K145" i="1"/>
  <c r="J145" i="1"/>
  <c r="I145" i="1"/>
  <c r="H145" i="1"/>
  <c r="G145" i="1"/>
  <c r="E145" i="1"/>
  <c r="F143" i="1"/>
  <c r="C143" i="1" s="1"/>
  <c r="M139" i="1"/>
  <c r="L139" i="1"/>
  <c r="K139" i="1"/>
  <c r="J139" i="1"/>
  <c r="I139" i="1"/>
  <c r="H139" i="1"/>
  <c r="G139" i="1"/>
  <c r="C130" i="1"/>
  <c r="F129" i="1"/>
  <c r="C129" i="1" s="1"/>
  <c r="C128" i="1"/>
  <c r="M127" i="1"/>
  <c r="L127" i="1"/>
  <c r="K127" i="1"/>
  <c r="J127" i="1"/>
  <c r="I127" i="1"/>
  <c r="H127" i="1"/>
  <c r="G127" i="1"/>
  <c r="E127" i="1"/>
  <c r="C126" i="1"/>
  <c r="C125" i="1"/>
  <c r="C123" i="1"/>
  <c r="C122" i="1"/>
  <c r="C121" i="1"/>
  <c r="M120" i="1"/>
  <c r="L120" i="1"/>
  <c r="K120" i="1"/>
  <c r="J120" i="1"/>
  <c r="I120" i="1"/>
  <c r="H120" i="1"/>
  <c r="G120" i="1"/>
  <c r="E120" i="1"/>
  <c r="C119" i="1"/>
  <c r="C118" i="1"/>
  <c r="C117" i="1"/>
  <c r="C116" i="1"/>
  <c r="C115" i="1"/>
  <c r="M114" i="1"/>
  <c r="L114" i="1"/>
  <c r="K114" i="1"/>
  <c r="J114" i="1"/>
  <c r="I114" i="1"/>
  <c r="H114" i="1"/>
  <c r="G114" i="1"/>
  <c r="E114" i="1"/>
  <c r="I112" i="1"/>
  <c r="I17" i="1" s="1"/>
  <c r="M112" i="1"/>
  <c r="M17" i="1" s="1"/>
  <c r="L112" i="1"/>
  <c r="L17" i="1" s="1"/>
  <c r="K112" i="1"/>
  <c r="K17" i="1" s="1"/>
  <c r="J112" i="1"/>
  <c r="J17" i="1" s="1"/>
  <c r="H112" i="1"/>
  <c r="H17" i="1" s="1"/>
  <c r="G112" i="1"/>
  <c r="G17" i="1" s="1"/>
  <c r="E112" i="1"/>
  <c r="E17" i="1" s="1"/>
  <c r="C111" i="1"/>
  <c r="M110" i="1"/>
  <c r="L110" i="1"/>
  <c r="K110" i="1"/>
  <c r="J110" i="1"/>
  <c r="I110" i="1"/>
  <c r="H110" i="1"/>
  <c r="G110" i="1"/>
  <c r="E110" i="1"/>
  <c r="C110" i="1" s="1"/>
  <c r="C109" i="1"/>
  <c r="C108" i="1"/>
  <c r="C107" i="1"/>
  <c r="M106" i="1"/>
  <c r="M105" i="1" s="1"/>
  <c r="L106" i="1"/>
  <c r="L105" i="1" s="1"/>
  <c r="K106" i="1"/>
  <c r="K105" i="1" s="1"/>
  <c r="J106" i="1"/>
  <c r="J105" i="1" s="1"/>
  <c r="I106" i="1"/>
  <c r="I105" i="1" s="1"/>
  <c r="H106" i="1"/>
  <c r="H105" i="1" s="1"/>
  <c r="G106" i="1"/>
  <c r="G105" i="1" s="1"/>
  <c r="E106" i="1"/>
  <c r="E105" i="1" s="1"/>
  <c r="C101" i="1"/>
  <c r="C100" i="1"/>
  <c r="C99" i="1"/>
  <c r="C98" i="1"/>
  <c r="C97" i="1"/>
  <c r="C96" i="1"/>
  <c r="M95" i="1"/>
  <c r="L95" i="1"/>
  <c r="K95" i="1"/>
  <c r="J95" i="1"/>
  <c r="I95" i="1"/>
  <c r="H95" i="1"/>
  <c r="G95" i="1"/>
  <c r="E95" i="1"/>
  <c r="C103" i="1"/>
  <c r="F102" i="1"/>
  <c r="C102" i="1" s="1"/>
  <c r="C94" i="1"/>
  <c r="C93" i="1"/>
  <c r="C92" i="1"/>
  <c r="C91" i="1"/>
  <c r="M90" i="1"/>
  <c r="L90" i="1"/>
  <c r="K90" i="1"/>
  <c r="J90" i="1"/>
  <c r="I90" i="1"/>
  <c r="H90" i="1"/>
  <c r="G90" i="1"/>
  <c r="E90" i="1"/>
  <c r="C89" i="1"/>
  <c r="C88" i="1"/>
  <c r="M87" i="1"/>
  <c r="M16" i="1" s="1"/>
  <c r="L87" i="1"/>
  <c r="L16" i="1" s="1"/>
  <c r="K87" i="1"/>
  <c r="K16" i="1" s="1"/>
  <c r="J87" i="1"/>
  <c r="J16" i="1" s="1"/>
  <c r="I87" i="1"/>
  <c r="I16" i="1" s="1"/>
  <c r="H87" i="1"/>
  <c r="H16" i="1" s="1"/>
  <c r="G87" i="1"/>
  <c r="G16" i="1" s="1"/>
  <c r="C86" i="1"/>
  <c r="C85" i="1"/>
  <c r="C84" i="1"/>
  <c r="C83" i="1"/>
  <c r="C82" i="1"/>
  <c r="C81" i="1"/>
  <c r="P80" i="1"/>
  <c r="M80" i="1"/>
  <c r="L80" i="1"/>
  <c r="K80" i="1"/>
  <c r="J80" i="1"/>
  <c r="I80" i="1"/>
  <c r="H80" i="1"/>
  <c r="G80" i="1"/>
  <c r="E80" i="1"/>
  <c r="E77" i="1" s="1"/>
  <c r="A70" i="1"/>
  <c r="A132" i="1" s="1"/>
  <c r="C66" i="1"/>
  <c r="C65" i="1"/>
  <c r="C64" i="1"/>
  <c r="M63" i="1"/>
  <c r="M23" i="1" s="1"/>
  <c r="L63" i="1"/>
  <c r="L23" i="1" s="1"/>
  <c r="K63" i="1"/>
  <c r="K23" i="1" s="1"/>
  <c r="J63" i="1"/>
  <c r="J23" i="1" s="1"/>
  <c r="I63" i="1"/>
  <c r="I23" i="1" s="1"/>
  <c r="H63" i="1"/>
  <c r="H23" i="1" s="1"/>
  <c r="G63" i="1"/>
  <c r="G23" i="1" s="1"/>
  <c r="E63" i="1"/>
  <c r="E23" i="1" s="1"/>
  <c r="C62" i="1"/>
  <c r="C61" i="1"/>
  <c r="M60" i="1"/>
  <c r="L60" i="1"/>
  <c r="K60" i="1"/>
  <c r="J60" i="1"/>
  <c r="I60" i="1"/>
  <c r="H60" i="1"/>
  <c r="G60" i="1"/>
  <c r="E60" i="1"/>
  <c r="C59" i="1"/>
  <c r="C58" i="1"/>
  <c r="C57" i="1"/>
  <c r="C56" i="1"/>
  <c r="C55" i="1"/>
  <c r="C54" i="1"/>
  <c r="C53" i="1"/>
  <c r="M52" i="1"/>
  <c r="L52" i="1"/>
  <c r="K52" i="1"/>
  <c r="J52" i="1"/>
  <c r="I52" i="1"/>
  <c r="H52" i="1"/>
  <c r="G52" i="1"/>
  <c r="E52" i="1"/>
  <c r="C47" i="1"/>
  <c r="C46" i="1"/>
  <c r="C45" i="1"/>
  <c r="C44" i="1"/>
  <c r="C43" i="1"/>
  <c r="M42" i="1"/>
  <c r="L42" i="1"/>
  <c r="K42" i="1"/>
  <c r="J42" i="1"/>
  <c r="I42" i="1"/>
  <c r="H42" i="1"/>
  <c r="G42" i="1"/>
  <c r="E42" i="1"/>
  <c r="C41" i="1"/>
  <c r="C40" i="1"/>
  <c r="C39" i="1"/>
  <c r="C38" i="1"/>
  <c r="C37" i="1"/>
  <c r="C36" i="1"/>
  <c r="M35" i="1"/>
  <c r="L35" i="1"/>
  <c r="K35" i="1"/>
  <c r="J35" i="1"/>
  <c r="I35" i="1"/>
  <c r="H35" i="1"/>
  <c r="G35" i="1"/>
  <c r="E35" i="1"/>
  <c r="C34" i="1"/>
  <c r="G14" i="1"/>
  <c r="E14" i="1"/>
  <c r="C32" i="1"/>
  <c r="C31" i="1"/>
  <c r="C30" i="1"/>
  <c r="C29" i="1"/>
  <c r="C28" i="1"/>
  <c r="M27" i="1"/>
  <c r="M26" i="1" s="1"/>
  <c r="L27" i="1"/>
  <c r="L26" i="1" s="1"/>
  <c r="K27" i="1"/>
  <c r="K26" i="1" s="1"/>
  <c r="J27" i="1"/>
  <c r="J26" i="1" s="1"/>
  <c r="I27" i="1"/>
  <c r="I26" i="1" s="1"/>
  <c r="H27" i="1"/>
  <c r="H26" i="1" s="1"/>
  <c r="G27" i="1"/>
  <c r="G26" i="1" s="1"/>
  <c r="F26" i="1" s="1"/>
  <c r="E27" i="1"/>
  <c r="H24" i="1"/>
  <c r="E139" i="1" l="1"/>
  <c r="L14" i="1"/>
  <c r="M15" i="1"/>
  <c r="J14" i="1"/>
  <c r="M14" i="1"/>
  <c r="L15" i="1"/>
  <c r="H22" i="1"/>
  <c r="J15" i="1"/>
  <c r="F42" i="1"/>
  <c r="J77" i="1"/>
  <c r="M13" i="1"/>
  <c r="M12" i="1" s="1"/>
  <c r="H15" i="1"/>
  <c r="E15" i="1"/>
  <c r="G15" i="1"/>
  <c r="K15" i="1"/>
  <c r="E13" i="1"/>
  <c r="E12" i="1" s="1"/>
  <c r="G49" i="1"/>
  <c r="F17" i="1"/>
  <c r="C17" i="1" s="1"/>
  <c r="F140" i="1"/>
  <c r="C140" i="1" s="1"/>
  <c r="C33" i="1"/>
  <c r="I15" i="1"/>
  <c r="G13" i="1"/>
  <c r="H14" i="1"/>
  <c r="J22" i="1"/>
  <c r="I19" i="1"/>
  <c r="H13" i="1"/>
  <c r="I14" i="1"/>
  <c r="F114" i="1"/>
  <c r="C114" i="1" s="1"/>
  <c r="I13" i="1"/>
  <c r="J13" i="1"/>
  <c r="K14" i="1"/>
  <c r="F60" i="1"/>
  <c r="C60" i="1" s="1"/>
  <c r="F174" i="1"/>
  <c r="C174" i="1" s="1"/>
  <c r="K13" i="1"/>
  <c r="L13" i="1"/>
  <c r="L12" i="1" s="1"/>
  <c r="F27" i="1"/>
  <c r="C27" i="1" s="1"/>
  <c r="C42" i="1"/>
  <c r="E19" i="1"/>
  <c r="G19" i="1"/>
  <c r="M49" i="1"/>
  <c r="L22" i="1"/>
  <c r="K19" i="1"/>
  <c r="F106" i="1"/>
  <c r="C106" i="1" s="1"/>
  <c r="J19" i="1"/>
  <c r="F127" i="1"/>
  <c r="C127" i="1" s="1"/>
  <c r="F145" i="1"/>
  <c r="C145" i="1" s="1"/>
  <c r="K24" i="1"/>
  <c r="K22" i="1" s="1"/>
  <c r="J164" i="1"/>
  <c r="I164" i="1"/>
  <c r="M164" i="1"/>
  <c r="E20" i="1"/>
  <c r="E18" i="1" s="1"/>
  <c r="H49" i="1"/>
  <c r="F120" i="1"/>
  <c r="C120" i="1" s="1"/>
  <c r="F172" i="1"/>
  <c r="C172" i="1" s="1"/>
  <c r="F95" i="1"/>
  <c r="C95" i="1" s="1"/>
  <c r="I20" i="1"/>
  <c r="H164" i="1"/>
  <c r="J49" i="1"/>
  <c r="F167" i="1"/>
  <c r="C167" i="1" s="1"/>
  <c r="K20" i="1"/>
  <c r="K49" i="1"/>
  <c r="F177" i="1"/>
  <c r="C177" i="1" s="1"/>
  <c r="L49" i="1"/>
  <c r="M24" i="1"/>
  <c r="M20" i="1"/>
  <c r="F161" i="1"/>
  <c r="C161" i="1" s="1"/>
  <c r="L164" i="1"/>
  <c r="K164" i="1"/>
  <c r="E26" i="1"/>
  <c r="M19" i="1"/>
  <c r="F52" i="1"/>
  <c r="C52" i="1" s="1"/>
  <c r="F153" i="1"/>
  <c r="C153" i="1" s="1"/>
  <c r="H20" i="1"/>
  <c r="L20" i="1"/>
  <c r="G20" i="1"/>
  <c r="G18" i="1"/>
  <c r="F21" i="1"/>
  <c r="C21" i="1" s="1"/>
  <c r="F63" i="1"/>
  <c r="C63" i="1" s="1"/>
  <c r="I49" i="1"/>
  <c r="I24" i="1"/>
  <c r="F87" i="1"/>
  <c r="C87" i="1" s="1"/>
  <c r="G77" i="1"/>
  <c r="K77" i="1"/>
  <c r="E49" i="1"/>
  <c r="I77" i="1"/>
  <c r="M77" i="1"/>
  <c r="H19" i="1"/>
  <c r="H77" i="1"/>
  <c r="F90" i="1"/>
  <c r="C90" i="1" s="1"/>
  <c r="L19" i="1"/>
  <c r="L77" i="1"/>
  <c r="J20" i="1"/>
  <c r="F112" i="1"/>
  <c r="C112" i="1" s="1"/>
  <c r="G22" i="1"/>
  <c r="F35" i="1"/>
  <c r="C35" i="1" s="1"/>
  <c r="F80" i="1"/>
  <c r="C80" i="1"/>
  <c r="F147" i="1"/>
  <c r="C147" i="1" s="1"/>
  <c r="G164" i="1"/>
  <c r="F105" i="1" l="1"/>
  <c r="I12" i="1"/>
  <c r="J12" i="1"/>
  <c r="I18" i="1"/>
  <c r="K18" i="1"/>
  <c r="K12" i="1"/>
  <c r="F14" i="1"/>
  <c r="C14" i="1" s="1"/>
  <c r="K8" i="1"/>
  <c r="C26" i="1"/>
  <c r="F23" i="1"/>
  <c r="F164" i="1"/>
  <c r="C164" i="1" s="1"/>
  <c r="F16" i="1"/>
  <c r="C16" i="1" s="1"/>
  <c r="F24" i="1"/>
  <c r="C24" i="1" s="1"/>
  <c r="G12" i="1"/>
  <c r="F13" i="1"/>
  <c r="C13" i="1" s="1"/>
  <c r="F20" i="1"/>
  <c r="C20" i="1" s="1"/>
  <c r="M18" i="1"/>
  <c r="L18" i="1"/>
  <c r="F139" i="1"/>
  <c r="C139" i="1" s="1"/>
  <c r="H12" i="1"/>
  <c r="H18" i="1"/>
  <c r="F49" i="1"/>
  <c r="C49" i="1" s="1"/>
  <c r="L8" i="1"/>
  <c r="J8" i="1"/>
  <c r="M22" i="1"/>
  <c r="J18" i="1"/>
  <c r="M8" i="1"/>
  <c r="F15" i="1"/>
  <c r="C15" i="1" s="1"/>
  <c r="C105" i="1"/>
  <c r="H8" i="1"/>
  <c r="I8" i="1"/>
  <c r="C23" i="1"/>
  <c r="E22" i="1"/>
  <c r="E8" i="1"/>
  <c r="F77" i="1"/>
  <c r="C77" i="1" s="1"/>
  <c r="G8" i="1"/>
  <c r="I22" i="1"/>
  <c r="F19" i="1"/>
  <c r="C19" i="1" s="1"/>
  <c r="F12" i="1" l="1"/>
  <c r="C12" i="1" s="1"/>
  <c r="F22" i="1"/>
  <c r="F18" i="1"/>
  <c r="C18" i="1" s="1"/>
  <c r="C22" i="1"/>
  <c r="F8" i="1"/>
  <c r="C8" i="1" l="1"/>
  <c r="D141" i="1" l="1"/>
  <c r="D146" i="1"/>
  <c r="D11" i="1"/>
  <c r="D144" i="1"/>
  <c r="D156" i="1"/>
  <c r="D165" i="1"/>
  <c r="D166" i="1"/>
  <c r="D142" i="1"/>
  <c r="D150" i="1"/>
  <c r="D78" i="1"/>
  <c r="D79" i="1"/>
  <c r="D8" i="1"/>
  <c r="D26" i="1"/>
  <c r="D14" i="1"/>
  <c r="D13" i="1"/>
  <c r="D50" i="1"/>
  <c r="D17" i="1"/>
  <c r="D16" i="1"/>
  <c r="D67" i="1"/>
  <c r="D51" i="1"/>
  <c r="D68" i="1"/>
  <c r="D113" i="1"/>
  <c r="D22" i="1"/>
  <c r="D24" i="1"/>
  <c r="D20" i="1"/>
  <c r="D18" i="1"/>
  <c r="D23" i="1"/>
  <c r="D19" i="1"/>
  <c r="D12" i="1"/>
  <c r="D21" i="1"/>
  <c r="D15" i="1"/>
  <c r="D178" i="1"/>
  <c r="D173" i="1"/>
  <c r="D128" i="1"/>
  <c r="D176" i="1"/>
  <c r="D170" i="1"/>
  <c r="D175" i="1"/>
  <c r="D171" i="1"/>
  <c r="D169" i="1"/>
  <c r="D168" i="1"/>
  <c r="D162" i="1"/>
  <c r="D158" i="1"/>
  <c r="D155" i="1"/>
  <c r="D152" i="1"/>
  <c r="D149" i="1"/>
  <c r="D130" i="1"/>
  <c r="D126" i="1"/>
  <c r="D124" i="1"/>
  <c r="D122" i="1"/>
  <c r="D119" i="1"/>
  <c r="D117" i="1"/>
  <c r="D115" i="1"/>
  <c r="D58" i="1"/>
  <c r="D56" i="1"/>
  <c r="D54" i="1"/>
  <c r="D89" i="1"/>
  <c r="D41" i="1"/>
  <c r="D39" i="1"/>
  <c r="D37" i="1"/>
  <c r="D103" i="1"/>
  <c r="D86" i="1"/>
  <c r="D47" i="1"/>
  <c r="D88" i="1"/>
  <c r="D98" i="1"/>
  <c r="D65" i="1"/>
  <c r="D32" i="1"/>
  <c r="D36" i="1"/>
  <c r="D53" i="1"/>
  <c r="D84" i="1"/>
  <c r="D107" i="1"/>
  <c r="D66" i="1"/>
  <c r="D108" i="1"/>
  <c r="D59" i="1"/>
  <c r="D93" i="1"/>
  <c r="D33" i="1"/>
  <c r="D177" i="1"/>
  <c r="D31" i="1"/>
  <c r="D85" i="1"/>
  <c r="D116" i="1"/>
  <c r="D140" i="1"/>
  <c r="D143" i="1"/>
  <c r="D161" i="1"/>
  <c r="D167" i="1"/>
  <c r="D55" i="1"/>
  <c r="D34" i="1"/>
  <c r="D57" i="1"/>
  <c r="D91" i="1"/>
  <c r="D62" i="1"/>
  <c r="D92" i="1"/>
  <c r="D40" i="1"/>
  <c r="D100" i="1"/>
  <c r="D148" i="1"/>
  <c r="D97" i="1"/>
  <c r="D160" i="1"/>
  <c r="D109" i="1"/>
  <c r="D151" i="1"/>
  <c r="D121" i="1"/>
  <c r="D28" i="1"/>
  <c r="D38" i="1"/>
  <c r="D61" i="1"/>
  <c r="D102" i="1"/>
  <c r="D42" i="1"/>
  <c r="D95" i="1"/>
  <c r="D82" i="1"/>
  <c r="D30" i="1"/>
  <c r="D101" i="1"/>
  <c r="D129" i="1"/>
  <c r="D159" i="1"/>
  <c r="D46" i="1"/>
  <c r="D111" i="1"/>
  <c r="D123" i="1"/>
  <c r="D29" i="1"/>
  <c r="D83" i="1"/>
  <c r="D174" i="1"/>
  <c r="D125" i="1"/>
  <c r="D52" i="1"/>
  <c r="D43" i="1"/>
  <c r="D81" i="1"/>
  <c r="D96" i="1"/>
  <c r="D64" i="1"/>
  <c r="D45" i="1"/>
  <c r="D110" i="1"/>
  <c r="D99" i="1"/>
  <c r="D157" i="1"/>
  <c r="D114" i="1"/>
  <c r="D127" i="1"/>
  <c r="D172" i="1"/>
  <c r="D44" i="1"/>
  <c r="D94" i="1"/>
  <c r="D154" i="1"/>
  <c r="D118" i="1"/>
  <c r="D145" i="1"/>
  <c r="D139" i="1"/>
  <c r="D153" i="1"/>
  <c r="D27" i="1"/>
  <c r="D105" i="1"/>
  <c r="D120" i="1"/>
  <c r="H9" i="1"/>
  <c r="K9" i="1"/>
  <c r="L9" i="1"/>
  <c r="D112" i="1"/>
  <c r="D35" i="1"/>
  <c r="J9" i="1"/>
  <c r="D106" i="1"/>
  <c r="D87" i="1"/>
  <c r="D63" i="1"/>
  <c r="D49" i="1"/>
  <c r="D164" i="1"/>
  <c r="D90" i="1"/>
  <c r="D60" i="1"/>
  <c r="M9" i="1"/>
  <c r="D147" i="1"/>
  <c r="D80" i="1"/>
  <c r="E9" i="1"/>
  <c r="I9" i="1"/>
  <c r="G9" i="1"/>
  <c r="D77" i="1"/>
  <c r="F9" i="1"/>
  <c r="C9" i="1" l="1"/>
</calcChain>
</file>

<file path=xl/sharedStrings.xml><?xml version="1.0" encoding="utf-8"?>
<sst xmlns="http://schemas.openxmlformats.org/spreadsheetml/2006/main" count="204" uniqueCount="151">
  <si>
    <t xml:space="preserve">PRIMER SEMESTRE 2023 </t>
  </si>
  <si>
    <t>Facultad y Carrera/Programa</t>
  </si>
  <si>
    <t>Matrícula</t>
  </si>
  <si>
    <t>Total</t>
  </si>
  <si>
    <t>Sede Panamá</t>
  </si>
  <si>
    <t>Centros Regionales</t>
  </si>
  <si>
    <t xml:space="preserve">No. </t>
  </si>
  <si>
    <t>%</t>
  </si>
  <si>
    <t>Sub-Total</t>
  </si>
  <si>
    <t>Azuero</t>
  </si>
  <si>
    <t>Bocas del Toro</t>
  </si>
  <si>
    <t>Coclé</t>
  </si>
  <si>
    <t>Colón</t>
  </si>
  <si>
    <t>Chiriquí</t>
  </si>
  <si>
    <t>Panamá Oeste</t>
  </si>
  <si>
    <t>Veraguas</t>
  </si>
  <si>
    <t xml:space="preserve"> </t>
  </si>
  <si>
    <t>TOTAL</t>
  </si>
  <si>
    <t>Porcentaje</t>
  </si>
  <si>
    <t xml:space="preserve">Total de Doctorado </t>
  </si>
  <si>
    <t xml:space="preserve">Total de Maestría </t>
  </si>
  <si>
    <t xml:space="preserve">Maestría </t>
  </si>
  <si>
    <t xml:space="preserve">Maestría y Postgrado </t>
  </si>
  <si>
    <t xml:space="preserve">Total de Postgrado </t>
  </si>
  <si>
    <t xml:space="preserve">Postgrado </t>
  </si>
  <si>
    <t>Especialidad</t>
  </si>
  <si>
    <t>Total de Licenciatura</t>
  </si>
  <si>
    <t>Licenciatura en Ingeniería</t>
  </si>
  <si>
    <t>Licenciatura</t>
  </si>
  <si>
    <t>Licenciatura en Tecnología</t>
  </si>
  <si>
    <t>Total de Técnico</t>
  </si>
  <si>
    <t>Técnico en Ingeniería</t>
  </si>
  <si>
    <t>Técnico</t>
  </si>
  <si>
    <t xml:space="preserve">FACULTAD DE INGENIERÍA CIVIL </t>
  </si>
  <si>
    <t>Maestría en</t>
  </si>
  <si>
    <t>Administración de Proyectos de Construcción</t>
  </si>
  <si>
    <t>Ingeniería Ambiental</t>
  </si>
  <si>
    <t>Ingeniería Estructural</t>
  </si>
  <si>
    <t>Ingeniería Geotécnica</t>
  </si>
  <si>
    <t>Planificación y Gestión Portuaria</t>
  </si>
  <si>
    <t xml:space="preserve">Maestría y Postgrado en </t>
  </si>
  <si>
    <t>Sistemas de Información Geográfica</t>
  </si>
  <si>
    <t>Ambiental</t>
  </si>
  <si>
    <t>Civil</t>
  </si>
  <si>
    <t>en Administración de Proyectos de Construcción</t>
  </si>
  <si>
    <t>Geológica</t>
  </si>
  <si>
    <t>Geomática</t>
  </si>
  <si>
    <t>Marítima Portuaria</t>
  </si>
  <si>
    <t>Licenciatura en</t>
  </si>
  <si>
    <t>Dibujo Automatizado</t>
  </si>
  <si>
    <t>Edificaciones</t>
  </si>
  <si>
    <t>Operaciones Marítimas y Portuarias</t>
  </si>
  <si>
    <t>Saneamiento y Ambiente</t>
  </si>
  <si>
    <t>Topografía</t>
  </si>
  <si>
    <t>FACULTAD DE INGENIERÍA ELÉCTRICA</t>
  </si>
  <si>
    <t>Ingeniería Eléctrica</t>
  </si>
  <si>
    <t>de Control y Automatización</t>
  </si>
  <si>
    <t xml:space="preserve">Eléctrica </t>
  </si>
  <si>
    <t>Eléctrica y Electrónica</t>
  </si>
  <si>
    <t>Electromecánica</t>
  </si>
  <si>
    <t xml:space="preserve">Electrónica </t>
  </si>
  <si>
    <t>Electrónica y Telecomunicaciones</t>
  </si>
  <si>
    <t>en Telecomunicaciones</t>
  </si>
  <si>
    <t>Electrónica y Sistemas de Comunicación</t>
  </si>
  <si>
    <t>Sistemas Eléctricos y Automatización</t>
  </si>
  <si>
    <t>Técnico en Ingeniería con esp. en</t>
  </si>
  <si>
    <t>Electrónica Biomédica</t>
  </si>
  <si>
    <t>Sistemas Eléctricos</t>
  </si>
  <si>
    <t>Telecomunicaciones</t>
  </si>
  <si>
    <t>Técnico en</t>
  </si>
  <si>
    <t>Electricidad (1)</t>
  </si>
  <si>
    <t xml:space="preserve">PRIMER SEMESTRE 2023 (Continuación) </t>
  </si>
  <si>
    <t xml:space="preserve">FACULTAD DE INGENIERÍA INDUSTRIAL </t>
  </si>
  <si>
    <t xml:space="preserve">Doctorado en </t>
  </si>
  <si>
    <t xml:space="preserve">Administración Industrial </t>
  </si>
  <si>
    <t>Dirección de Negocios con esp. en Estrategia Gerencial</t>
  </si>
  <si>
    <t>Dirección de Negocios con esp. en Gerencia de Recursos Humanos</t>
  </si>
  <si>
    <t>Dirección de Negocios con esp. en Mercadeo Estratégico</t>
  </si>
  <si>
    <t>Gestión de Proyectos</t>
  </si>
  <si>
    <t>Sistemas Logísticos y Operaciones con esp. en Centros de Distribución</t>
  </si>
  <si>
    <t>Sistemas Logísticos y Operaciones con esp. en Planificación de la Demanda</t>
  </si>
  <si>
    <t>Postgrado en</t>
  </si>
  <si>
    <t>Alta Gerencia</t>
  </si>
  <si>
    <t xml:space="preserve">Formulación, Evaluación y Gestión de Proyectos de Inversión </t>
  </si>
  <si>
    <t>en Seguridad Industrial e Higiene Ocupacional</t>
  </si>
  <si>
    <t>Industrial</t>
  </si>
  <si>
    <t>Logística y Cadena de Suministro</t>
  </si>
  <si>
    <t>Mecánica Industrial</t>
  </si>
  <si>
    <t>Gestión Administrativa</t>
  </si>
  <si>
    <t>Gestión de la Producción Industrial</t>
  </si>
  <si>
    <t>Logística y Transporte Multimodal</t>
  </si>
  <si>
    <t>Mercadeo y Comercio Internacional (1)</t>
  </si>
  <si>
    <t>Mercadeo y Negocios Internacionales</t>
  </si>
  <si>
    <t>Recursos Humanos y Gestión de la Productividad</t>
  </si>
  <si>
    <t>Industrial (1)</t>
  </si>
  <si>
    <t xml:space="preserve">FACULTAD DE INGENIERÍA MECÁNICA </t>
  </si>
  <si>
    <t>Ciencias de la Ingeniería Mecánica</t>
  </si>
  <si>
    <t>Ingeniería de Planta</t>
  </si>
  <si>
    <t>Mantenimiento de Planta</t>
  </si>
  <si>
    <t>Energías Renovables y Ambiente</t>
  </si>
  <si>
    <t>Especialista en</t>
  </si>
  <si>
    <t>Mantenimiento Industrial</t>
  </si>
  <si>
    <t>Aeronáutica</t>
  </si>
  <si>
    <t>de Energía y Ambiente</t>
  </si>
  <si>
    <t>de Mantenimiento</t>
  </si>
  <si>
    <t>Mecánica</t>
  </si>
  <si>
    <t>Naval</t>
  </si>
  <si>
    <t>Administración de Aviación</t>
  </si>
  <si>
    <t>Administración de Aviación con opción de Vuelo</t>
  </si>
  <si>
    <t>Mecánica Automotriz</t>
  </si>
  <si>
    <t>Refrigeración  y Aire Acondicionado</t>
  </si>
  <si>
    <t>Soldadura</t>
  </si>
  <si>
    <t>de Mantenimiento de Aeronaves con esp. en Motores y Fuselaje</t>
  </si>
  <si>
    <t>Despacho de Vuelo</t>
  </si>
  <si>
    <t xml:space="preserve">PRIMER SEMESTRE 2023 (Conclusión) </t>
  </si>
  <si>
    <t xml:space="preserve">Sede Panamá
</t>
  </si>
  <si>
    <t xml:space="preserve">FACULTAD DE INGENIERÍA DE SISTEMAS COMPUTACIONALES </t>
  </si>
  <si>
    <t>Auditoría de Sistemas y Evaluación de Control Informático</t>
  </si>
  <si>
    <t>Ciencias en Computación Móvil</t>
  </si>
  <si>
    <t xml:space="preserve">Ingeniería de Software </t>
  </si>
  <si>
    <t>Seguridad Informática</t>
  </si>
  <si>
    <t>Informática Educativa</t>
  </si>
  <si>
    <t>Licenciatura en Ingeniería de</t>
  </si>
  <si>
    <t>Sistemas Computacionales (1)</t>
  </si>
  <si>
    <t>Sistemas de Información</t>
  </si>
  <si>
    <t>Sistemas de Información Gerencial</t>
  </si>
  <si>
    <t>Sistemas y Computación</t>
  </si>
  <si>
    <t>Software</t>
  </si>
  <si>
    <t>Ciberseguridad</t>
  </si>
  <si>
    <t xml:space="preserve">Desarrollo de Software (1) </t>
  </si>
  <si>
    <t xml:space="preserve">Desarrollo y Gestión de Software </t>
  </si>
  <si>
    <t>Informática Aplicada a la Educación</t>
  </si>
  <si>
    <t>Redes Informáticas</t>
  </si>
  <si>
    <t>Licenciatura en Tecnología de</t>
  </si>
  <si>
    <t>Programación y Análisis de Sistemas (1)</t>
  </si>
  <si>
    <t>Informática para la Gestión Empresarial</t>
  </si>
  <si>
    <t>FACULTAD DE CIENCIAS Y TECNOLOGÍA</t>
  </si>
  <si>
    <t xml:space="preserve">Doctorado </t>
  </si>
  <si>
    <t>Regional en Ciencias Físicas</t>
  </si>
  <si>
    <t>Ciencias Físicas</t>
  </si>
  <si>
    <t>Docencia Superior con esp. en Tecnología y Didáctica Educativa</t>
  </si>
  <si>
    <t>Ingeniería Matemática</t>
  </si>
  <si>
    <t>Matemática</t>
  </si>
  <si>
    <t>Docencia Superior</t>
  </si>
  <si>
    <t>en Alimentos</t>
  </si>
  <si>
    <t>Forestal</t>
  </si>
  <si>
    <t>Comunicación Ejecutiva Bilingüe</t>
  </si>
  <si>
    <r>
      <rPr>
        <b/>
        <sz val="11"/>
        <color rgb="FF000000"/>
        <rFont val="Calibri"/>
        <family val="2"/>
      </rPr>
      <t>NOTA:</t>
    </r>
    <r>
      <rPr>
        <sz val="11"/>
        <color rgb="FF000000"/>
        <rFont val="Calibri"/>
        <family val="2"/>
      </rPr>
      <t xml:space="preserve"> No incluye matrícula de Diplomado </t>
    </r>
  </si>
  <si>
    <t xml:space="preserve">(1) Carrera en transición </t>
  </si>
  <si>
    <t xml:space="preserve">Fuente: Sistema de Matrícula Institucional  </t>
  </si>
  <si>
    <t>MATRÍCULA TOTAL POR SEDE, SEGÚN FACULTAD Y CARRERA/PROGRAMA: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</si>
</sst>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0\ "/>
    <numFmt numFmtId="165" formatCode="#,##0;[Red]#,##0"/>
    <numFmt numFmtId="166" formatCode="0.0"/>
    <numFmt numFmtId="167" formatCode="#,##0.0;[Red]#,##0.0"/>
    <numFmt numFmtId="168" formatCode="#,##0.0"/>
  </numFmts>
  <fonts count="17" x14ac:knownFonts="1">
    <font>
      <sz val="11"/>
      <color theme="1"/>
      <name val="Calibri"/>
      <family val="2"/>
      <scheme val="minor"/>
    </font>
    <font>
      <sz val="12"/>
      <name val="Courier New"/>
      <family val="3"/>
    </font>
    <font>
      <sz val="13"/>
      <name val="Calibri"/>
      <family val="2"/>
      <scheme val="minor"/>
    </font>
    <font>
      <b/>
      <sz val="13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b/>
      <u/>
      <sz val="12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3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42"/>
      </patternFill>
    </fill>
    <fill>
      <patternFill patternType="solid">
        <fgColor rgb="FF9069EF"/>
        <bgColor theme="0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 style="thin">
        <color rgb="FF000000"/>
      </bottom>
      <diagonal/>
    </border>
    <border>
      <left style="thin">
        <color theme="1"/>
      </left>
      <right/>
      <top/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164" fontId="1" fillId="0" borderId="0"/>
  </cellStyleXfs>
  <cellXfs count="100">
    <xf numFmtId="0" fontId="0" fillId="0" borderId="0" xfId="0"/>
    <xf numFmtId="164" fontId="2" fillId="0" borderId="0" xfId="1" applyFont="1" applyAlignment="1">
      <alignment vertical="center" wrapText="1"/>
    </xf>
    <xf numFmtId="164" fontId="4" fillId="0" borderId="0" xfId="1" applyFont="1" applyAlignment="1">
      <alignment vertical="center" wrapText="1"/>
    </xf>
    <xf numFmtId="164" fontId="5" fillId="0" borderId="0" xfId="1" applyFont="1" applyAlignment="1">
      <alignment vertical="center" wrapText="1"/>
    </xf>
    <xf numFmtId="164" fontId="5" fillId="0" borderId="0" xfId="1" applyFont="1" applyAlignment="1" applyProtection="1">
      <alignment vertical="center" wrapText="1"/>
      <protection locked="0"/>
    </xf>
    <xf numFmtId="164" fontId="8" fillId="4" borderId="0" xfId="1" applyFont="1" applyFill="1" applyAlignment="1">
      <alignment vertical="center" wrapText="1"/>
    </xf>
    <xf numFmtId="164" fontId="9" fillId="0" borderId="0" xfId="1" applyFont="1" applyAlignment="1">
      <alignment vertical="center" wrapText="1"/>
    </xf>
    <xf numFmtId="164" fontId="6" fillId="2" borderId="0" xfId="1" applyFont="1" applyFill="1" applyAlignment="1">
      <alignment vertical="center" wrapText="1"/>
    </xf>
    <xf numFmtId="164" fontId="9" fillId="4" borderId="0" xfId="1" applyFont="1" applyFill="1" applyAlignment="1">
      <alignment vertical="center" wrapText="1"/>
    </xf>
    <xf numFmtId="164" fontId="6" fillId="0" borderId="0" xfId="1" applyFont="1" applyAlignment="1">
      <alignment vertical="center" wrapText="1"/>
    </xf>
    <xf numFmtId="164" fontId="8" fillId="0" borderId="0" xfId="1" applyFont="1" applyAlignment="1">
      <alignment vertical="center" wrapText="1"/>
    </xf>
    <xf numFmtId="164" fontId="6" fillId="4" borderId="0" xfId="1" applyFont="1" applyFill="1" applyAlignment="1">
      <alignment vertical="center" wrapText="1"/>
    </xf>
    <xf numFmtId="164" fontId="11" fillId="0" borderId="0" xfId="1" applyFont="1" applyAlignment="1">
      <alignment vertical="center" wrapText="1"/>
    </xf>
    <xf numFmtId="164" fontId="5" fillId="3" borderId="0" xfId="1" applyFont="1" applyFill="1" applyAlignment="1">
      <alignment vertical="center" wrapText="1"/>
    </xf>
    <xf numFmtId="166" fontId="5" fillId="0" borderId="0" xfId="1" applyNumberFormat="1" applyFont="1" applyAlignment="1">
      <alignment vertical="center" wrapText="1"/>
    </xf>
    <xf numFmtId="3" fontId="5" fillId="0" borderId="0" xfId="1" applyNumberFormat="1" applyFont="1" applyAlignment="1">
      <alignment vertical="center" wrapText="1"/>
    </xf>
    <xf numFmtId="164" fontId="5" fillId="0" borderId="0" xfId="1" applyFont="1" applyAlignment="1">
      <alignment horizontal="left" vertical="center" wrapText="1"/>
    </xf>
    <xf numFmtId="164" fontId="4" fillId="4" borderId="0" xfId="1" applyFont="1" applyFill="1" applyAlignment="1">
      <alignment vertical="center" wrapText="1"/>
    </xf>
    <xf numFmtId="164" fontId="14" fillId="0" borderId="0" xfId="1" applyFont="1" applyAlignment="1">
      <alignment vertical="center" wrapText="1"/>
    </xf>
    <xf numFmtId="164" fontId="3" fillId="0" borderId="0" xfId="1" applyFont="1" applyAlignment="1">
      <alignment horizontal="center" vertical="center" wrapText="1"/>
    </xf>
    <xf numFmtId="164" fontId="3" fillId="0" borderId="0" xfId="1" applyFont="1" applyAlignment="1">
      <alignment horizontal="center" vertical="center"/>
    </xf>
    <xf numFmtId="165" fontId="3" fillId="0" borderId="2" xfId="1" applyNumberFormat="1" applyFont="1" applyBorder="1" applyAlignment="1">
      <alignment horizontal="right" vertical="center" wrapText="1"/>
    </xf>
    <xf numFmtId="166" fontId="3" fillId="0" borderId="2" xfId="1" applyNumberFormat="1" applyFont="1" applyBorder="1" applyAlignment="1">
      <alignment horizontal="right" vertical="center" wrapText="1"/>
    </xf>
    <xf numFmtId="3" fontId="3" fillId="0" borderId="2" xfId="1" applyNumberFormat="1" applyFont="1" applyBorder="1" applyAlignment="1">
      <alignment horizontal="right" vertical="center" wrapText="1"/>
    </xf>
    <xf numFmtId="3" fontId="3" fillId="0" borderId="3" xfId="1" applyNumberFormat="1" applyFont="1" applyBorder="1" applyAlignment="1">
      <alignment horizontal="right" vertical="center" wrapText="1"/>
    </xf>
    <xf numFmtId="164" fontId="5" fillId="0" borderId="0" xfId="1" applyFont="1" applyAlignment="1">
      <alignment horizontal="center" vertical="center"/>
    </xf>
    <xf numFmtId="164" fontId="5" fillId="0" borderId="0" xfId="1" applyFont="1" applyAlignment="1">
      <alignment horizontal="center" vertical="center" wrapText="1"/>
    </xf>
    <xf numFmtId="165" fontId="6" fillId="0" borderId="2" xfId="1" applyNumberFormat="1" applyFont="1" applyBorder="1" applyAlignment="1">
      <alignment vertical="center" wrapText="1"/>
    </xf>
    <xf numFmtId="165" fontId="7" fillId="0" borderId="2" xfId="1" applyNumberFormat="1" applyFont="1" applyBorder="1" applyAlignment="1">
      <alignment vertical="center" wrapText="1"/>
    </xf>
    <xf numFmtId="165" fontId="6" fillId="0" borderId="3" xfId="1" applyNumberFormat="1" applyFont="1" applyBorder="1" applyAlignment="1">
      <alignment vertical="center" wrapText="1"/>
    </xf>
    <xf numFmtId="164" fontId="6" fillId="0" borderId="0" xfId="1" applyFont="1" applyAlignment="1">
      <alignment horizontal="left" vertical="center"/>
    </xf>
    <xf numFmtId="164" fontId="6" fillId="0" borderId="0" xfId="1" applyFont="1" applyAlignment="1">
      <alignment horizontal="left" vertical="center" wrapText="1"/>
    </xf>
    <xf numFmtId="166" fontId="6" fillId="0" borderId="2" xfId="1" applyNumberFormat="1" applyFont="1" applyBorder="1" applyAlignment="1">
      <alignment vertical="center" wrapText="1"/>
    </xf>
    <xf numFmtId="3" fontId="6" fillId="0" borderId="2" xfId="1" applyNumberFormat="1" applyFont="1" applyBorder="1" applyAlignment="1">
      <alignment vertical="center" wrapText="1"/>
    </xf>
    <xf numFmtId="3" fontId="6" fillId="0" borderId="3" xfId="1" applyNumberFormat="1" applyFont="1" applyBorder="1" applyAlignment="1">
      <alignment vertical="center" wrapText="1"/>
    </xf>
    <xf numFmtId="164" fontId="5" fillId="0" borderId="0" xfId="1" applyFont="1" applyAlignment="1">
      <alignment horizontal="left" vertical="center"/>
    </xf>
    <xf numFmtId="165" fontId="5" fillId="0" borderId="2" xfId="1" applyNumberFormat="1" applyFont="1" applyBorder="1" applyAlignment="1">
      <alignment vertical="center" wrapText="1"/>
    </xf>
    <xf numFmtId="166" fontId="5" fillId="0" borderId="2" xfId="1" applyNumberFormat="1" applyFont="1" applyBorder="1" applyAlignment="1">
      <alignment vertical="center" wrapText="1"/>
    </xf>
    <xf numFmtId="3" fontId="5" fillId="0" borderId="2" xfId="1" applyNumberFormat="1" applyFont="1" applyBorder="1" applyAlignment="1">
      <alignment vertical="center" wrapText="1"/>
    </xf>
    <xf numFmtId="3" fontId="5" fillId="0" borderId="3" xfId="1" applyNumberFormat="1" applyFont="1" applyBorder="1" applyAlignment="1">
      <alignment vertical="center" wrapText="1"/>
    </xf>
    <xf numFmtId="1" fontId="6" fillId="0" borderId="2" xfId="1" applyNumberFormat="1" applyFont="1" applyBorder="1" applyAlignment="1">
      <alignment vertical="center" wrapText="1"/>
    </xf>
    <xf numFmtId="1" fontId="6" fillId="0" borderId="3" xfId="1" applyNumberFormat="1" applyFont="1" applyBorder="1" applyAlignment="1">
      <alignment vertical="center" wrapText="1"/>
    </xf>
    <xf numFmtId="1" fontId="5" fillId="0" borderId="2" xfId="1" applyNumberFormat="1" applyFont="1" applyBorder="1" applyAlignment="1">
      <alignment vertical="center" wrapText="1"/>
    </xf>
    <xf numFmtId="1" fontId="5" fillId="0" borderId="3" xfId="1" applyNumberFormat="1" applyFont="1" applyBorder="1" applyAlignment="1">
      <alignment vertical="center" wrapText="1"/>
    </xf>
    <xf numFmtId="164" fontId="5" fillId="0" borderId="6" xfId="1" applyFont="1" applyBorder="1" applyAlignment="1">
      <alignment horizontal="left" vertical="center" wrapText="1"/>
    </xf>
    <xf numFmtId="165" fontId="5" fillId="0" borderId="7" xfId="1" applyNumberFormat="1" applyFont="1" applyBorder="1" applyAlignment="1">
      <alignment vertical="center" wrapText="1"/>
    </xf>
    <xf numFmtId="166" fontId="5" fillId="0" borderId="7" xfId="1" applyNumberFormat="1" applyFont="1" applyBorder="1" applyAlignment="1">
      <alignment vertical="center" wrapText="1"/>
    </xf>
    <xf numFmtId="3" fontId="5" fillId="0" borderId="7" xfId="1" applyNumberFormat="1" applyFont="1" applyBorder="1" applyAlignment="1">
      <alignment vertical="center" wrapText="1"/>
    </xf>
    <xf numFmtId="3" fontId="5" fillId="0" borderId="8" xfId="1" applyNumberFormat="1" applyFont="1" applyBorder="1" applyAlignment="1">
      <alignment vertical="center" wrapText="1"/>
    </xf>
    <xf numFmtId="164" fontId="5" fillId="0" borderId="6" xfId="1" applyFont="1" applyBorder="1" applyAlignment="1">
      <alignment vertical="center" wrapText="1"/>
    </xf>
    <xf numFmtId="164" fontId="5" fillId="0" borderId="7" xfId="1" applyFont="1" applyBorder="1" applyAlignment="1">
      <alignment vertical="center" wrapText="1"/>
    </xf>
    <xf numFmtId="164" fontId="5" fillId="0" borderId="8" xfId="1" applyFont="1" applyBorder="1" applyAlignment="1">
      <alignment vertical="center" wrapText="1"/>
    </xf>
    <xf numFmtId="164" fontId="3" fillId="0" borderId="0" xfId="1" applyFont="1" applyAlignment="1">
      <alignment horizontal="left" vertical="center"/>
    </xf>
    <xf numFmtId="164" fontId="3" fillId="0" borderId="0" xfId="1" applyFont="1" applyAlignment="1">
      <alignment horizontal="left" vertical="center" wrapText="1"/>
    </xf>
    <xf numFmtId="165" fontId="3" fillId="0" borderId="2" xfId="1" applyNumberFormat="1" applyFont="1" applyBorder="1" applyAlignment="1">
      <alignment vertical="center" wrapText="1"/>
    </xf>
    <xf numFmtId="164" fontId="5" fillId="0" borderId="0" xfId="1" applyFont="1" applyAlignment="1">
      <alignment vertical="center"/>
    </xf>
    <xf numFmtId="164" fontId="6" fillId="0" borderId="0" xfId="1" applyFont="1" applyAlignment="1">
      <alignment vertical="center"/>
    </xf>
    <xf numFmtId="0" fontId="5" fillId="0" borderId="2" xfId="1" applyNumberFormat="1" applyFont="1" applyBorder="1" applyAlignment="1">
      <alignment vertical="center" wrapText="1"/>
    </xf>
    <xf numFmtId="0" fontId="5" fillId="0" borderId="3" xfId="1" applyNumberFormat="1" applyFont="1" applyBorder="1" applyAlignment="1">
      <alignment vertical="center" wrapText="1"/>
    </xf>
    <xf numFmtId="3" fontId="6" fillId="0" borderId="2" xfId="1" applyNumberFormat="1" applyFont="1" applyBorder="1" applyAlignment="1">
      <alignment horizontal="right" vertical="center" wrapText="1"/>
    </xf>
    <xf numFmtId="3" fontId="6" fillId="0" borderId="3" xfId="1" applyNumberFormat="1" applyFont="1" applyBorder="1" applyAlignment="1">
      <alignment horizontal="right" vertical="center" wrapText="1"/>
    </xf>
    <xf numFmtId="3" fontId="5" fillId="0" borderId="2" xfId="1" applyNumberFormat="1" applyFont="1" applyBorder="1" applyAlignment="1">
      <alignment horizontal="right" vertical="center" wrapText="1"/>
    </xf>
    <xf numFmtId="3" fontId="5" fillId="0" borderId="3" xfId="1" applyNumberFormat="1" applyFont="1" applyBorder="1" applyAlignment="1">
      <alignment horizontal="right" vertical="center" wrapText="1"/>
    </xf>
    <xf numFmtId="165" fontId="5" fillId="0" borderId="0" xfId="1" applyNumberFormat="1" applyFont="1" applyAlignment="1">
      <alignment vertical="center" wrapText="1"/>
    </xf>
    <xf numFmtId="0" fontId="5" fillId="0" borderId="0" xfId="1" applyNumberFormat="1" applyFont="1" applyAlignment="1">
      <alignment vertical="center" wrapText="1"/>
    </xf>
    <xf numFmtId="3" fontId="3" fillId="0" borderId="0" xfId="1" applyNumberFormat="1" applyFont="1" applyAlignment="1">
      <alignment vertical="center" wrapText="1"/>
    </xf>
    <xf numFmtId="164" fontId="6" fillId="0" borderId="0" xfId="1" applyFont="1" applyAlignment="1">
      <alignment horizontal="center" vertical="center" wrapText="1"/>
    </xf>
    <xf numFmtId="165" fontId="6" fillId="0" borderId="2" xfId="1" applyNumberFormat="1" applyFont="1" applyBorder="1" applyAlignment="1">
      <alignment horizontal="right" vertical="center" wrapText="1"/>
    </xf>
    <xf numFmtId="166" fontId="6" fillId="0" borderId="2" xfId="1" applyNumberFormat="1" applyFont="1" applyBorder="1" applyAlignment="1">
      <alignment horizontal="right" vertical="center" wrapText="1"/>
    </xf>
    <xf numFmtId="165" fontId="6" fillId="0" borderId="3" xfId="1" applyNumberFormat="1" applyFont="1" applyBorder="1" applyAlignment="1">
      <alignment horizontal="right" vertical="center" wrapText="1"/>
    </xf>
    <xf numFmtId="165" fontId="5" fillId="0" borderId="3" xfId="1" applyNumberFormat="1" applyFont="1" applyBorder="1" applyAlignment="1">
      <alignment vertical="center" wrapText="1"/>
    </xf>
    <xf numFmtId="0" fontId="6" fillId="0" borderId="2" xfId="1" applyNumberFormat="1" applyFont="1" applyBorder="1" applyAlignment="1">
      <alignment vertical="center" wrapText="1"/>
    </xf>
    <xf numFmtId="0" fontId="6" fillId="0" borderId="3" xfId="1" applyNumberFormat="1" applyFont="1" applyBorder="1" applyAlignment="1">
      <alignment vertical="center" wrapText="1"/>
    </xf>
    <xf numFmtId="0" fontId="6" fillId="0" borderId="0" xfId="1" applyNumberFormat="1" applyFont="1" applyAlignment="1">
      <alignment vertical="center" wrapText="1"/>
    </xf>
    <xf numFmtId="165" fontId="6" fillId="0" borderId="0" xfId="1" applyNumberFormat="1" applyFont="1" applyAlignment="1">
      <alignment vertical="center" wrapText="1"/>
    </xf>
    <xf numFmtId="166" fontId="6" fillId="0" borderId="0" xfId="1" applyNumberFormat="1" applyFont="1" applyAlignment="1">
      <alignment vertical="center" wrapText="1"/>
    </xf>
    <xf numFmtId="168" fontId="5" fillId="0" borderId="2" xfId="1" applyNumberFormat="1" applyFont="1" applyBorder="1" applyAlignment="1">
      <alignment vertical="center" wrapText="1"/>
    </xf>
    <xf numFmtId="3" fontId="10" fillId="0" borderId="2" xfId="1" applyNumberFormat="1" applyFont="1" applyBorder="1" applyAlignment="1">
      <alignment vertical="center" wrapText="1"/>
    </xf>
    <xf numFmtId="164" fontId="5" fillId="0" borderId="1" xfId="1" applyFont="1" applyBorder="1" applyAlignment="1">
      <alignment vertical="center"/>
    </xf>
    <xf numFmtId="165" fontId="5" fillId="0" borderId="4" xfId="1" applyNumberFormat="1" applyFont="1" applyBorder="1" applyAlignment="1">
      <alignment vertical="center" wrapText="1"/>
    </xf>
    <xf numFmtId="166" fontId="5" fillId="0" borderId="4" xfId="1" applyNumberFormat="1" applyFont="1" applyBorder="1" applyAlignment="1">
      <alignment vertical="center" wrapText="1"/>
    </xf>
    <xf numFmtId="0" fontId="5" fillId="0" borderId="4" xfId="1" applyNumberFormat="1" applyFont="1" applyBorder="1" applyAlignment="1">
      <alignment vertical="center" wrapText="1"/>
    </xf>
    <xf numFmtId="0" fontId="5" fillId="0" borderId="5" xfId="1" applyNumberFormat="1" applyFont="1" applyBorder="1" applyAlignment="1">
      <alignment vertical="center" wrapText="1"/>
    </xf>
    <xf numFmtId="0" fontId="13" fillId="0" borderId="0" xfId="0" applyFont="1"/>
    <xf numFmtId="164" fontId="4" fillId="0" borderId="0" xfId="1" applyFont="1" applyAlignment="1">
      <alignment horizontal="left" vertical="center"/>
    </xf>
    <xf numFmtId="164" fontId="11" fillId="0" borderId="0" xfId="1" applyFont="1" applyAlignment="1">
      <alignment horizontal="left" vertical="center" wrapText="1"/>
    </xf>
    <xf numFmtId="3" fontId="11" fillId="0" borderId="0" xfId="1" applyNumberFormat="1" applyFont="1" applyAlignment="1">
      <alignment vertical="center" wrapText="1"/>
    </xf>
    <xf numFmtId="167" fontId="5" fillId="0" borderId="2" xfId="1" applyNumberFormat="1" applyFont="1" applyBorder="1" applyAlignment="1">
      <alignment vertical="center" wrapText="1"/>
    </xf>
    <xf numFmtId="167" fontId="5" fillId="0" borderId="3" xfId="1" applyNumberFormat="1" applyFont="1" applyBorder="1" applyAlignment="1">
      <alignment vertical="center" wrapText="1"/>
    </xf>
    <xf numFmtId="165" fontId="5" fillId="0" borderId="2" xfId="1" applyNumberFormat="1" applyFont="1" applyBorder="1" applyAlignment="1">
      <alignment horizontal="right" vertical="center" wrapText="1"/>
    </xf>
    <xf numFmtId="164" fontId="5" fillId="4" borderId="0" xfId="1" applyFont="1" applyFill="1" applyAlignment="1">
      <alignment vertical="center" wrapText="1"/>
    </xf>
    <xf numFmtId="3" fontId="6" fillId="4" borderId="0" xfId="1" applyNumberFormat="1" applyFont="1" applyFill="1" applyAlignment="1">
      <alignment vertical="center" wrapText="1"/>
    </xf>
    <xf numFmtId="164" fontId="6" fillId="0" borderId="2" xfId="1" applyFont="1" applyBorder="1" applyAlignment="1">
      <alignment horizontal="center" vertical="center" wrapText="1"/>
    </xf>
    <xf numFmtId="164" fontId="15" fillId="0" borderId="0" xfId="1" applyFont="1" applyAlignment="1">
      <alignment horizontal="center" vertical="center" wrapText="1"/>
    </xf>
    <xf numFmtId="164" fontId="3" fillId="0" borderId="0" xfId="1" applyFont="1" applyAlignment="1">
      <alignment horizontal="center" vertical="center"/>
    </xf>
    <xf numFmtId="164" fontId="5" fillId="0" borderId="0" xfId="1" applyFont="1" applyAlignment="1">
      <alignment horizontal="center" vertical="center"/>
    </xf>
    <xf numFmtId="3" fontId="16" fillId="5" borderId="9" xfId="1" applyNumberFormat="1" applyFont="1" applyFill="1" applyBorder="1" applyAlignment="1">
      <alignment horizontal="center" vertical="center" wrapText="1"/>
    </xf>
    <xf numFmtId="164" fontId="16" fillId="5" borderId="9" xfId="1" applyFont="1" applyFill="1" applyBorder="1" applyAlignment="1">
      <alignment horizontal="center" vertical="center" wrapText="1"/>
    </xf>
    <xf numFmtId="164" fontId="16" fillId="5" borderId="9" xfId="1" applyFont="1" applyFill="1" applyBorder="1" applyAlignment="1">
      <alignment horizontal="center" vertical="center" wrapText="1"/>
    </xf>
    <xf numFmtId="164" fontId="16" fillId="5" borderId="9" xfId="1" applyFont="1" applyFill="1" applyBorder="1" applyAlignment="1">
      <alignment horizontal="center" wrapText="1"/>
    </xf>
  </cellXfs>
  <cellStyles count="2">
    <cellStyle name="Normal" xfId="0" builtinId="0"/>
    <cellStyle name="Normal 3" xfId="1" xr:uid="{CF0E99BB-38C7-43CA-ABC0-A6247066E39D}"/>
  </cellStyles>
  <dxfs count="0"/>
  <tableStyles count="1" defaultTableStyle="TableStyleMedium2" defaultPivotStyle="PivotStyleLight16">
    <tableStyle name="Invisible" pivot="0" table="0" count="0" xr9:uid="{00C4C3E9-AAF1-404E-B389-8821219C39AE}"/>
  </tableStyles>
  <colors>
    <mruColors>
      <color rgb="FF9069EF"/>
      <color rgb="FF0099E6"/>
      <color rgb="FFF0B1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Gerald/Documents/HOMEWORK/PARA%20BACK%20UP/ESTADISTICA%202020/CUADROS%20PRIMER%20SEMESTRE/BORRADOR/CUADRO%203%20AL%2028%20DE%20AGOSTO%20DE%202020.xlsx" TargetMode="External"/><Relationship Id="rId1" Type="http://schemas.openxmlformats.org/officeDocument/2006/relationships/externalLinkPath" Target="/Users/Gerald/Documents/HOMEWORK/PARA%20BACK%20UP/ESTADISTICA%202020/CUADROS%20PRIMER%20SEMESTRE/BORRADOR/CUADRO%203%20AL%2028%20DE%20AGOSTO%20DE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ATRITOTAL03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43BD6-4AA7-4F40-8995-BA2EB272D64F}">
  <sheetPr>
    <tabColor rgb="FF00B050"/>
  </sheetPr>
  <dimension ref="A1:Y199"/>
  <sheetViews>
    <sheetView showGridLines="0" showZeros="0" tabSelected="1" zoomScale="70" zoomScaleNormal="70" zoomScaleSheetLayoutView="85" workbookViewId="0">
      <selection activeCell="A135" sqref="A135:M137"/>
    </sheetView>
  </sheetViews>
  <sheetFormatPr baseColWidth="10" defaultColWidth="14" defaultRowHeight="21" customHeight="1" x14ac:dyDescent="0.25"/>
  <cols>
    <col min="1" max="1" width="3.140625" style="3" customWidth="1"/>
    <col min="2" max="2" width="72.5703125" style="3" customWidth="1"/>
    <col min="3" max="3" width="11.42578125" style="3" customWidth="1"/>
    <col min="4" max="4" width="10.28515625" style="3" customWidth="1"/>
    <col min="5" max="5" width="11.85546875" style="3" customWidth="1"/>
    <col min="6" max="12" width="12.42578125" style="3" customWidth="1"/>
    <col min="13" max="13" width="12.5703125" style="3" customWidth="1"/>
    <col min="14" max="14" width="7" style="3" customWidth="1"/>
    <col min="15" max="19" width="14" style="3" customWidth="1"/>
    <col min="20" max="20" width="9.28515625" style="3" customWidth="1"/>
    <col min="21" max="21" width="14" style="3" customWidth="1"/>
    <col min="22" max="22" width="15.42578125" style="3" customWidth="1"/>
    <col min="23" max="23" width="9.85546875" style="3" customWidth="1"/>
    <col min="24" max="24" width="14" style="3" customWidth="1"/>
    <col min="25" max="25" width="2.5703125" style="3" customWidth="1"/>
    <col min="26" max="16384" width="14" style="3"/>
  </cols>
  <sheetData>
    <row r="1" spans="1:18" s="1" customFormat="1" ht="21" customHeight="1" x14ac:dyDescent="0.25">
      <c r="A1" s="93" t="s">
        <v>150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</row>
    <row r="2" spans="1:18" s="1" customFormat="1" ht="21" customHeight="1" x14ac:dyDescent="0.25">
      <c r="A2" s="93" t="s">
        <v>0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</row>
    <row r="3" spans="1:18" s="1" customFormat="1" ht="17.2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8" s="1" customFormat="1" ht="17.25" customHeight="1" x14ac:dyDescent="0.25">
      <c r="A4" s="96" t="s">
        <v>1</v>
      </c>
      <c r="B4" s="96"/>
      <c r="C4" s="97" t="s">
        <v>2</v>
      </c>
      <c r="D4" s="97"/>
      <c r="E4" s="97"/>
      <c r="F4" s="97"/>
      <c r="G4" s="97"/>
      <c r="H4" s="97"/>
      <c r="I4" s="97"/>
      <c r="J4" s="97"/>
      <c r="K4" s="97"/>
      <c r="L4" s="97"/>
      <c r="M4" s="97"/>
    </row>
    <row r="5" spans="1:18" s="1" customFormat="1" ht="17.25" customHeight="1" x14ac:dyDescent="0.25">
      <c r="A5" s="96"/>
      <c r="B5" s="96"/>
      <c r="C5" s="97" t="s">
        <v>3</v>
      </c>
      <c r="D5" s="97"/>
      <c r="E5" s="97" t="s">
        <v>4</v>
      </c>
      <c r="F5" s="97" t="s">
        <v>5</v>
      </c>
      <c r="G5" s="97"/>
      <c r="H5" s="97"/>
      <c r="I5" s="97"/>
      <c r="J5" s="97"/>
      <c r="K5" s="97"/>
      <c r="L5" s="97"/>
      <c r="M5" s="97"/>
    </row>
    <row r="6" spans="1:18" s="1" customFormat="1" ht="34.5" x14ac:dyDescent="0.25">
      <c r="A6" s="96"/>
      <c r="B6" s="96"/>
      <c r="C6" s="98" t="s">
        <v>6</v>
      </c>
      <c r="D6" s="98" t="s">
        <v>7</v>
      </c>
      <c r="E6" s="97"/>
      <c r="F6" s="98" t="s">
        <v>8</v>
      </c>
      <c r="G6" s="98" t="s">
        <v>9</v>
      </c>
      <c r="H6" s="98" t="s">
        <v>10</v>
      </c>
      <c r="I6" s="98" t="s">
        <v>11</v>
      </c>
      <c r="J6" s="98" t="s">
        <v>12</v>
      </c>
      <c r="K6" s="98" t="s">
        <v>13</v>
      </c>
      <c r="L6" s="98" t="s">
        <v>14</v>
      </c>
      <c r="M6" s="98" t="s">
        <v>15</v>
      </c>
      <c r="Q6" s="1" t="s">
        <v>16</v>
      </c>
    </row>
    <row r="7" spans="1:18" s="1" customFormat="1" ht="21" customHeight="1" x14ac:dyDescent="0.25">
      <c r="A7" s="20"/>
      <c r="B7" s="19"/>
      <c r="C7" s="21"/>
      <c r="D7" s="22"/>
      <c r="E7" s="23"/>
      <c r="F7" s="23"/>
      <c r="G7" s="23"/>
      <c r="H7" s="23"/>
      <c r="I7" s="23"/>
      <c r="J7" s="23"/>
      <c r="K7" s="23"/>
      <c r="L7" s="23"/>
      <c r="M7" s="24"/>
    </row>
    <row r="8" spans="1:18" s="1" customFormat="1" ht="21" customHeight="1" x14ac:dyDescent="0.25">
      <c r="A8" s="94" t="s">
        <v>17</v>
      </c>
      <c r="B8" s="94"/>
      <c r="C8" s="21">
        <f>E8+F8</f>
        <v>25763</v>
      </c>
      <c r="D8" s="22">
        <f>+C8/C8*100</f>
        <v>100</v>
      </c>
      <c r="E8" s="23">
        <f>E26+E49+E77+E105+E139+E164</f>
        <v>17082</v>
      </c>
      <c r="F8" s="23">
        <f>SUM(G8:M8)</f>
        <v>8681</v>
      </c>
      <c r="G8" s="23">
        <f t="shared" ref="G8:M8" si="0">G26+G49+G77+G105+G139+G164</f>
        <v>1069</v>
      </c>
      <c r="H8" s="23">
        <f t="shared" si="0"/>
        <v>339</v>
      </c>
      <c r="I8" s="23">
        <f t="shared" si="0"/>
        <v>948</v>
      </c>
      <c r="J8" s="23">
        <f t="shared" si="0"/>
        <v>747</v>
      </c>
      <c r="K8" s="23">
        <f t="shared" si="0"/>
        <v>2333</v>
      </c>
      <c r="L8" s="23">
        <f t="shared" si="0"/>
        <v>1763</v>
      </c>
      <c r="M8" s="24">
        <f t="shared" si="0"/>
        <v>1482</v>
      </c>
    </row>
    <row r="9" spans="1:18" s="2" customFormat="1" ht="21" customHeight="1" x14ac:dyDescent="0.25">
      <c r="A9" s="95" t="s">
        <v>18</v>
      </c>
      <c r="B9" s="95"/>
      <c r="C9" s="87">
        <f>E9+F9</f>
        <v>100</v>
      </c>
      <c r="D9" s="37"/>
      <c r="E9" s="87">
        <f>E8/C8*100</f>
        <v>66.304390016690604</v>
      </c>
      <c r="F9" s="87">
        <f>F8/$C$8*100</f>
        <v>33.695609983309396</v>
      </c>
      <c r="G9" s="87">
        <f>G8/$C$8*100</f>
        <v>4.1493614874044171</v>
      </c>
      <c r="H9" s="87">
        <f>H8/C8*100</f>
        <v>1.3158405465202034</v>
      </c>
      <c r="I9" s="87">
        <f>I8/C8*100</f>
        <v>3.6796956876140201</v>
      </c>
      <c r="J9" s="87">
        <f>J8/C8*100</f>
        <v>2.8995070449869971</v>
      </c>
      <c r="K9" s="87">
        <f>K8/C8*100</f>
        <v>9.0556224042231115</v>
      </c>
      <c r="L9" s="87">
        <f>L8/C8*100</f>
        <v>6.8431471490121494</v>
      </c>
      <c r="M9" s="88">
        <f>M8/C8*100</f>
        <v>5.7524356635484999</v>
      </c>
      <c r="N9" s="17"/>
    </row>
    <row r="10" spans="1:18" ht="21" customHeight="1" x14ac:dyDescent="0.25">
      <c r="A10" s="25"/>
      <c r="B10" s="26"/>
      <c r="C10" s="27"/>
      <c r="D10" s="28"/>
      <c r="E10" s="27"/>
      <c r="F10" s="27"/>
      <c r="G10" s="27"/>
      <c r="H10" s="27"/>
      <c r="I10" s="27"/>
      <c r="J10" s="27"/>
      <c r="K10" s="27"/>
      <c r="L10" s="27"/>
      <c r="M10" s="29"/>
      <c r="N10" s="90"/>
    </row>
    <row r="11" spans="1:18" ht="21" customHeight="1" x14ac:dyDescent="0.25">
      <c r="A11" s="30" t="s">
        <v>19</v>
      </c>
      <c r="B11" s="26"/>
      <c r="C11" s="27">
        <f t="shared" ref="C11" si="1">E11+F11</f>
        <v>20</v>
      </c>
      <c r="D11" s="32">
        <f>C11/$C$8*100</f>
        <v>7.7630710709156545E-2</v>
      </c>
      <c r="E11" s="27">
        <f>SUM(E78,E165)</f>
        <v>20</v>
      </c>
      <c r="F11" s="33">
        <f>SUM(G11:M11)</f>
        <v>0</v>
      </c>
      <c r="G11" s="27">
        <f t="shared" ref="G11:M11" si="2">SUM(G78,G165)</f>
        <v>0</v>
      </c>
      <c r="H11" s="27">
        <f t="shared" si="2"/>
        <v>0</v>
      </c>
      <c r="I11" s="27">
        <f t="shared" si="2"/>
        <v>0</v>
      </c>
      <c r="J11" s="27">
        <f t="shared" si="2"/>
        <v>0</v>
      </c>
      <c r="K11" s="27">
        <f t="shared" si="2"/>
        <v>0</v>
      </c>
      <c r="L11" s="27">
        <f t="shared" si="2"/>
        <v>0</v>
      </c>
      <c r="M11" s="29">
        <f t="shared" si="2"/>
        <v>0</v>
      </c>
      <c r="N11" s="90"/>
    </row>
    <row r="12" spans="1:18" ht="21" customHeight="1" x14ac:dyDescent="0.25">
      <c r="A12" s="30" t="s">
        <v>20</v>
      </c>
      <c r="B12" s="31"/>
      <c r="C12" s="27">
        <f t="shared" ref="C12:C17" si="3">E12+F12</f>
        <v>1175</v>
      </c>
      <c r="D12" s="32">
        <f>C12/$C$8*100</f>
        <v>4.5608042541629468</v>
      </c>
      <c r="E12" s="33">
        <f>SUM(E13:E14)</f>
        <v>878</v>
      </c>
      <c r="F12" s="33">
        <f>SUM(G12:M12)</f>
        <v>297</v>
      </c>
      <c r="G12" s="33">
        <f t="shared" ref="G12:M12" si="4">SUM(G13:G14)</f>
        <v>33</v>
      </c>
      <c r="H12" s="33">
        <f t="shared" si="4"/>
        <v>30</v>
      </c>
      <c r="I12" s="33">
        <f t="shared" si="4"/>
        <v>10</v>
      </c>
      <c r="J12" s="33">
        <f t="shared" si="4"/>
        <v>58</v>
      </c>
      <c r="K12" s="33">
        <f t="shared" si="4"/>
        <v>80</v>
      </c>
      <c r="L12" s="33">
        <f t="shared" si="4"/>
        <v>17</v>
      </c>
      <c r="M12" s="34">
        <f t="shared" si="4"/>
        <v>69</v>
      </c>
      <c r="R12" s="4"/>
    </row>
    <row r="13" spans="1:18" ht="21" customHeight="1" x14ac:dyDescent="0.25">
      <c r="A13" s="30"/>
      <c r="B13" s="35" t="s">
        <v>21</v>
      </c>
      <c r="C13" s="36">
        <f t="shared" si="3"/>
        <v>1069</v>
      </c>
      <c r="D13" s="37">
        <f>+C13/$C$8*100</f>
        <v>4.1493614874044171</v>
      </c>
      <c r="E13" s="38">
        <f>E27+E50+E80+E106+E140+E167</f>
        <v>772</v>
      </c>
      <c r="F13" s="38">
        <f>SUM(G13:M13)</f>
        <v>297</v>
      </c>
      <c r="G13" s="38">
        <f t="shared" ref="G13:M13" si="5">G27+G50+G80+G106+G140+G167</f>
        <v>33</v>
      </c>
      <c r="H13" s="38">
        <f t="shared" si="5"/>
        <v>30</v>
      </c>
      <c r="I13" s="38">
        <f t="shared" si="5"/>
        <v>10</v>
      </c>
      <c r="J13" s="38">
        <f t="shared" si="5"/>
        <v>58</v>
      </c>
      <c r="K13" s="38">
        <f t="shared" si="5"/>
        <v>80</v>
      </c>
      <c r="L13" s="38">
        <f t="shared" si="5"/>
        <v>17</v>
      </c>
      <c r="M13" s="39">
        <f t="shared" si="5"/>
        <v>69</v>
      </c>
      <c r="R13" s="4"/>
    </row>
    <row r="14" spans="1:18" ht="21" customHeight="1" x14ac:dyDescent="0.25">
      <c r="A14" s="30"/>
      <c r="B14" s="35" t="s">
        <v>22</v>
      </c>
      <c r="C14" s="36">
        <f t="shared" si="3"/>
        <v>106</v>
      </c>
      <c r="D14" s="37">
        <f>+C14/$C$8*100</f>
        <v>0.41144276675852964</v>
      </c>
      <c r="E14" s="38">
        <f>SUM(E33,E110,E145)</f>
        <v>106</v>
      </c>
      <c r="F14" s="38">
        <f>SUM(G14:M14)</f>
        <v>0</v>
      </c>
      <c r="G14" s="38">
        <f t="shared" ref="G14:M14" si="6">SUM(G33,G110,G145)</f>
        <v>0</v>
      </c>
      <c r="H14" s="38">
        <f t="shared" si="6"/>
        <v>0</v>
      </c>
      <c r="I14" s="38">
        <f t="shared" si="6"/>
        <v>0</v>
      </c>
      <c r="J14" s="38">
        <f t="shared" si="6"/>
        <v>0</v>
      </c>
      <c r="K14" s="38">
        <f t="shared" si="6"/>
        <v>0</v>
      </c>
      <c r="L14" s="38">
        <f t="shared" si="6"/>
        <v>0</v>
      </c>
      <c r="M14" s="39">
        <f t="shared" si="6"/>
        <v>0</v>
      </c>
      <c r="R14" s="4"/>
    </row>
    <row r="15" spans="1:18" ht="21" customHeight="1" x14ac:dyDescent="0.25">
      <c r="A15" s="30" t="s">
        <v>23</v>
      </c>
      <c r="B15" s="31"/>
      <c r="C15" s="27">
        <f t="shared" si="3"/>
        <v>160</v>
      </c>
      <c r="D15" s="32">
        <f t="shared" ref="D15:D18" si="7">C15/$C$8*100</f>
        <v>0.62104568567325236</v>
      </c>
      <c r="E15" s="40">
        <f>SUM(E16:E17)</f>
        <v>142</v>
      </c>
      <c r="F15" s="33">
        <f t="shared" ref="F15:F19" si="8">SUM(G15:M15)</f>
        <v>18</v>
      </c>
      <c r="G15" s="40">
        <f t="shared" ref="G15:M15" si="9">SUM(G16:G17)</f>
        <v>0</v>
      </c>
      <c r="H15" s="40">
        <f t="shared" si="9"/>
        <v>0</v>
      </c>
      <c r="I15" s="40">
        <f t="shared" si="9"/>
        <v>0</v>
      </c>
      <c r="J15" s="40">
        <f t="shared" si="9"/>
        <v>0</v>
      </c>
      <c r="K15" s="40">
        <f t="shared" si="9"/>
        <v>18</v>
      </c>
      <c r="L15" s="40">
        <f t="shared" si="9"/>
        <v>0</v>
      </c>
      <c r="M15" s="41">
        <f t="shared" si="9"/>
        <v>0</v>
      </c>
      <c r="N15" s="91"/>
      <c r="R15" s="4"/>
    </row>
    <row r="16" spans="1:18" ht="21" customHeight="1" x14ac:dyDescent="0.25">
      <c r="A16" s="30"/>
      <c r="B16" s="16" t="s">
        <v>24</v>
      </c>
      <c r="C16" s="36">
        <f t="shared" si="3"/>
        <v>154</v>
      </c>
      <c r="D16" s="37">
        <f>+C16/$C$8*100</f>
        <v>0.59775647246050534</v>
      </c>
      <c r="E16" s="42">
        <f>E87+E172</f>
        <v>136</v>
      </c>
      <c r="F16" s="38">
        <f>SUM(G16:M16)</f>
        <v>18</v>
      </c>
      <c r="G16" s="42">
        <f t="shared" ref="G16:M16" si="10">G87+G172</f>
        <v>0</v>
      </c>
      <c r="H16" s="42">
        <f t="shared" si="10"/>
        <v>0</v>
      </c>
      <c r="I16" s="42">
        <f t="shared" si="10"/>
        <v>0</v>
      </c>
      <c r="J16" s="42">
        <f t="shared" si="10"/>
        <v>0</v>
      </c>
      <c r="K16" s="42">
        <f t="shared" si="10"/>
        <v>18</v>
      </c>
      <c r="L16" s="42">
        <f t="shared" si="10"/>
        <v>0</v>
      </c>
      <c r="M16" s="43">
        <f t="shared" si="10"/>
        <v>0</v>
      </c>
      <c r="N16" s="91"/>
      <c r="R16" s="4"/>
    </row>
    <row r="17" spans="1:18" ht="21" customHeight="1" x14ac:dyDescent="0.25">
      <c r="A17" s="30"/>
      <c r="B17" s="16" t="s">
        <v>25</v>
      </c>
      <c r="C17" s="36">
        <f t="shared" si="3"/>
        <v>6</v>
      </c>
      <c r="D17" s="37">
        <f>+C17/$C$8*100</f>
        <v>2.3289213212746962E-2</v>
      </c>
      <c r="E17" s="42">
        <f>E112</f>
        <v>6</v>
      </c>
      <c r="F17" s="38">
        <f>SUM(G17:M17)</f>
        <v>0</v>
      </c>
      <c r="G17" s="42">
        <f t="shared" ref="G17:M17" si="11">G112</f>
        <v>0</v>
      </c>
      <c r="H17" s="42">
        <f t="shared" si="11"/>
        <v>0</v>
      </c>
      <c r="I17" s="42">
        <f t="shared" si="11"/>
        <v>0</v>
      </c>
      <c r="J17" s="42">
        <f t="shared" si="11"/>
        <v>0</v>
      </c>
      <c r="K17" s="42">
        <f t="shared" si="11"/>
        <v>0</v>
      </c>
      <c r="L17" s="42">
        <f t="shared" si="11"/>
        <v>0</v>
      </c>
      <c r="M17" s="43">
        <f t="shared" si="11"/>
        <v>0</v>
      </c>
      <c r="N17" s="91"/>
      <c r="R17" s="4"/>
    </row>
    <row r="18" spans="1:18" ht="21" customHeight="1" x14ac:dyDescent="0.25">
      <c r="A18" s="30" t="s">
        <v>26</v>
      </c>
      <c r="B18" s="31"/>
      <c r="C18" s="27">
        <f t="shared" ref="C18:C19" si="12">E18+F18</f>
        <v>23440</v>
      </c>
      <c r="D18" s="32">
        <f t="shared" si="7"/>
        <v>90.983192951131457</v>
      </c>
      <c r="E18" s="33">
        <f>SUM(E19:E21)</f>
        <v>15464</v>
      </c>
      <c r="F18" s="33">
        <f t="shared" si="8"/>
        <v>7976</v>
      </c>
      <c r="G18" s="33">
        <f t="shared" ref="G18:M18" si="13">SUM(G19:G21)</f>
        <v>993</v>
      </c>
      <c r="H18" s="33">
        <f t="shared" si="13"/>
        <v>255</v>
      </c>
      <c r="I18" s="33">
        <f t="shared" si="13"/>
        <v>867</v>
      </c>
      <c r="J18" s="33">
        <f t="shared" si="13"/>
        <v>656</v>
      </c>
      <c r="K18" s="33">
        <f t="shared" si="13"/>
        <v>2138</v>
      </c>
      <c r="L18" s="33">
        <f t="shared" si="13"/>
        <v>1693</v>
      </c>
      <c r="M18" s="34">
        <f t="shared" si="13"/>
        <v>1374</v>
      </c>
      <c r="N18" s="16"/>
      <c r="R18" s="4"/>
    </row>
    <row r="19" spans="1:18" ht="21" customHeight="1" x14ac:dyDescent="0.25">
      <c r="A19" s="35"/>
      <c r="B19" s="16" t="s">
        <v>27</v>
      </c>
      <c r="C19" s="36">
        <f t="shared" si="12"/>
        <v>9965</v>
      </c>
      <c r="D19" s="37">
        <f>+C19/$C$8*100</f>
        <v>38.679501610837249</v>
      </c>
      <c r="E19" s="38">
        <f>E35+E52+E90+E114+E147+E174</f>
        <v>7421</v>
      </c>
      <c r="F19" s="38">
        <f t="shared" si="8"/>
        <v>2544</v>
      </c>
      <c r="G19" s="38">
        <f t="shared" ref="G19:M19" si="14">G35+G52+G90+G114+G147+G174</f>
        <v>406</v>
      </c>
      <c r="H19" s="38">
        <f t="shared" si="14"/>
        <v>15</v>
      </c>
      <c r="I19" s="38">
        <f t="shared" si="14"/>
        <v>194</v>
      </c>
      <c r="J19" s="38">
        <f t="shared" si="14"/>
        <v>77</v>
      </c>
      <c r="K19" s="38">
        <f t="shared" si="14"/>
        <v>909</v>
      </c>
      <c r="L19" s="38">
        <f t="shared" si="14"/>
        <v>336</v>
      </c>
      <c r="M19" s="39">
        <f t="shared" si="14"/>
        <v>607</v>
      </c>
      <c r="N19" s="16"/>
      <c r="R19" s="4"/>
    </row>
    <row r="20" spans="1:18" ht="21" customHeight="1" x14ac:dyDescent="0.25">
      <c r="A20" s="35"/>
      <c r="B20" s="16" t="s">
        <v>28</v>
      </c>
      <c r="C20" s="36">
        <f>E20+F20</f>
        <v>13473</v>
      </c>
      <c r="D20" s="37">
        <f>+C20/$C$8*100</f>
        <v>52.295928269223303</v>
      </c>
      <c r="E20" s="38">
        <f>E42+E60+E95+E120+E153+E177</f>
        <v>8041</v>
      </c>
      <c r="F20" s="38">
        <f>SUM(G20:M20)</f>
        <v>5432</v>
      </c>
      <c r="G20" s="38">
        <f t="shared" ref="G20:M20" si="15">G42+G60+G95+G120+G153+G177</f>
        <v>587</v>
      </c>
      <c r="H20" s="38">
        <f t="shared" si="15"/>
        <v>240</v>
      </c>
      <c r="I20" s="38">
        <f t="shared" si="15"/>
        <v>673</v>
      </c>
      <c r="J20" s="38">
        <f t="shared" si="15"/>
        <v>579</v>
      </c>
      <c r="K20" s="38">
        <f t="shared" si="15"/>
        <v>1229</v>
      </c>
      <c r="L20" s="38">
        <f t="shared" si="15"/>
        <v>1357</v>
      </c>
      <c r="M20" s="39">
        <f t="shared" si="15"/>
        <v>767</v>
      </c>
    </row>
    <row r="21" spans="1:18" ht="21" customHeight="1" x14ac:dyDescent="0.25">
      <c r="A21" s="35"/>
      <c r="B21" s="16" t="s">
        <v>29</v>
      </c>
      <c r="C21" s="36">
        <f>E21+F21</f>
        <v>2</v>
      </c>
      <c r="D21" s="37">
        <f>+C21/$C$8*100</f>
        <v>7.7630710709156534E-3</v>
      </c>
      <c r="E21" s="38">
        <f>E102+E159</f>
        <v>2</v>
      </c>
      <c r="F21" s="38">
        <f>SUM(G21:M21)</f>
        <v>0</v>
      </c>
      <c r="G21" s="38">
        <f t="shared" ref="G21:M21" si="16">G102+G159</f>
        <v>0</v>
      </c>
      <c r="H21" s="38">
        <f t="shared" si="16"/>
        <v>0</v>
      </c>
      <c r="I21" s="38">
        <f t="shared" si="16"/>
        <v>0</v>
      </c>
      <c r="J21" s="38">
        <f t="shared" si="16"/>
        <v>0</v>
      </c>
      <c r="K21" s="38">
        <f t="shared" si="16"/>
        <v>0</v>
      </c>
      <c r="L21" s="38">
        <f t="shared" si="16"/>
        <v>0</v>
      </c>
      <c r="M21" s="39">
        <f t="shared" si="16"/>
        <v>0</v>
      </c>
      <c r="N21" s="15"/>
    </row>
    <row r="22" spans="1:18" ht="21" customHeight="1" x14ac:dyDescent="0.25">
      <c r="A22" s="30" t="s">
        <v>30</v>
      </c>
      <c r="B22" s="31"/>
      <c r="C22" s="27">
        <f>E22+F22</f>
        <v>968</v>
      </c>
      <c r="D22" s="32">
        <f>+C22/$C$8*100</f>
        <v>3.7573263983231771</v>
      </c>
      <c r="E22" s="33">
        <f>SUM(E23:E24)</f>
        <v>578</v>
      </c>
      <c r="F22" s="33">
        <f t="shared" ref="F22:F24" si="17">SUM(G22:M22)</f>
        <v>390</v>
      </c>
      <c r="G22" s="33">
        <f t="shared" ref="G22:M22" si="18">SUM(G23:G24)</f>
        <v>43</v>
      </c>
      <c r="H22" s="33">
        <f t="shared" si="18"/>
        <v>54</v>
      </c>
      <c r="I22" s="33">
        <f t="shared" si="18"/>
        <v>71</v>
      </c>
      <c r="J22" s="33">
        <f t="shared" si="18"/>
        <v>33</v>
      </c>
      <c r="K22" s="33">
        <f t="shared" si="18"/>
        <v>97</v>
      </c>
      <c r="L22" s="33">
        <f t="shared" si="18"/>
        <v>53</v>
      </c>
      <c r="M22" s="34">
        <f t="shared" si="18"/>
        <v>39</v>
      </c>
    </row>
    <row r="23" spans="1:18" ht="21" customHeight="1" x14ac:dyDescent="0.25">
      <c r="A23" s="35"/>
      <c r="B23" s="44" t="s">
        <v>31</v>
      </c>
      <c r="C23" s="45">
        <f t="shared" ref="C23:C24" si="19">E23+F23</f>
        <v>883</v>
      </c>
      <c r="D23" s="46">
        <f>C23/$C$8*100</f>
        <v>3.427395877809261</v>
      </c>
      <c r="E23" s="47">
        <f>E63+E127</f>
        <v>494</v>
      </c>
      <c r="F23" s="47">
        <f t="shared" si="17"/>
        <v>389</v>
      </c>
      <c r="G23" s="47">
        <f>G63+G127</f>
        <v>43</v>
      </c>
      <c r="H23" s="47">
        <f t="shared" ref="H23:M23" si="20">H63+H127</f>
        <v>54</v>
      </c>
      <c r="I23" s="47">
        <f t="shared" si="20"/>
        <v>71</v>
      </c>
      <c r="J23" s="47">
        <f t="shared" si="20"/>
        <v>33</v>
      </c>
      <c r="K23" s="47">
        <f t="shared" si="20"/>
        <v>97</v>
      </c>
      <c r="L23" s="47">
        <f t="shared" si="20"/>
        <v>53</v>
      </c>
      <c r="M23" s="48">
        <f t="shared" si="20"/>
        <v>38</v>
      </c>
    </row>
    <row r="24" spans="1:18" ht="21" customHeight="1" x14ac:dyDescent="0.25">
      <c r="A24" s="35"/>
      <c r="B24" s="44" t="s">
        <v>32</v>
      </c>
      <c r="C24" s="45">
        <f t="shared" si="19"/>
        <v>85</v>
      </c>
      <c r="D24" s="46">
        <f>C24/$C$8*100</f>
        <v>0.3299305205139153</v>
      </c>
      <c r="E24" s="47">
        <f>E67+E129+E161</f>
        <v>84</v>
      </c>
      <c r="F24" s="47">
        <f t="shared" si="17"/>
        <v>1</v>
      </c>
      <c r="G24" s="47">
        <f t="shared" ref="G24:M24" si="21">G67+G129+G161</f>
        <v>0</v>
      </c>
      <c r="H24" s="47">
        <f t="shared" si="21"/>
        <v>0</v>
      </c>
      <c r="I24" s="47">
        <f t="shared" si="21"/>
        <v>0</v>
      </c>
      <c r="J24" s="47">
        <f t="shared" si="21"/>
        <v>0</v>
      </c>
      <c r="K24" s="47">
        <f t="shared" si="21"/>
        <v>0</v>
      </c>
      <c r="L24" s="47">
        <f t="shared" si="21"/>
        <v>0</v>
      </c>
      <c r="M24" s="48">
        <f t="shared" si="21"/>
        <v>1</v>
      </c>
    </row>
    <row r="25" spans="1:18" ht="21" customHeight="1" x14ac:dyDescent="0.25">
      <c r="B25" s="49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1"/>
    </row>
    <row r="26" spans="1:18" ht="21" customHeight="1" x14ac:dyDescent="0.25">
      <c r="A26" s="52" t="s">
        <v>33</v>
      </c>
      <c r="B26" s="53"/>
      <c r="C26" s="54">
        <f>E26+F26</f>
        <v>5702</v>
      </c>
      <c r="D26" s="22">
        <f>+C26/$C$8*100</f>
        <v>22.132515623180531</v>
      </c>
      <c r="E26" s="23">
        <f>E27+E33+E35+E42</f>
        <v>3130</v>
      </c>
      <c r="F26" s="23">
        <f>SUM(G26:M26)</f>
        <v>2572</v>
      </c>
      <c r="G26" s="23">
        <f t="shared" ref="G26:M26" si="22">G27+G35+G42</f>
        <v>290</v>
      </c>
      <c r="H26" s="23">
        <f t="shared" si="22"/>
        <v>164</v>
      </c>
      <c r="I26" s="23">
        <f t="shared" si="22"/>
        <v>299</v>
      </c>
      <c r="J26" s="23">
        <f t="shared" si="22"/>
        <v>217</v>
      </c>
      <c r="K26" s="23">
        <f t="shared" si="22"/>
        <v>649</v>
      </c>
      <c r="L26" s="23">
        <f t="shared" si="22"/>
        <v>483</v>
      </c>
      <c r="M26" s="24">
        <f t="shared" si="22"/>
        <v>470</v>
      </c>
      <c r="N26" s="5"/>
      <c r="O26" s="6"/>
    </row>
    <row r="27" spans="1:18" ht="21" customHeight="1" x14ac:dyDescent="0.25">
      <c r="A27" s="30" t="s">
        <v>34</v>
      </c>
      <c r="B27" s="31"/>
      <c r="C27" s="27">
        <f t="shared" ref="C27:C47" si="23">E27+F27</f>
        <v>241</v>
      </c>
      <c r="D27" s="32">
        <f t="shared" ref="D27:D47" si="24">+C27/$C$8*100</f>
        <v>0.93545006404533637</v>
      </c>
      <c r="E27" s="33">
        <f>SUM(E28:E32)</f>
        <v>175</v>
      </c>
      <c r="F27" s="33">
        <f>SUM(G27:M27)</f>
        <v>66</v>
      </c>
      <c r="G27" s="33">
        <f>SUM(G28:G32)</f>
        <v>33</v>
      </c>
      <c r="H27" s="33">
        <f t="shared" ref="H27:M27" si="25">SUM(H28:H32)</f>
        <v>0</v>
      </c>
      <c r="I27" s="33">
        <f t="shared" si="25"/>
        <v>0</v>
      </c>
      <c r="J27" s="33">
        <f t="shared" si="25"/>
        <v>0</v>
      </c>
      <c r="K27" s="33">
        <f t="shared" si="25"/>
        <v>12</v>
      </c>
      <c r="L27" s="33">
        <f t="shared" si="25"/>
        <v>0</v>
      </c>
      <c r="M27" s="34">
        <f t="shared" si="25"/>
        <v>21</v>
      </c>
      <c r="N27" s="5"/>
      <c r="O27" s="6"/>
    </row>
    <row r="28" spans="1:18" ht="21" customHeight="1" x14ac:dyDescent="0.25">
      <c r="A28" s="55"/>
      <c r="B28" s="55" t="s">
        <v>35</v>
      </c>
      <c r="C28" s="36">
        <f>E28+F28</f>
        <v>141</v>
      </c>
      <c r="D28" s="37">
        <f>+C28/$C$8*100</f>
        <v>0.54729651049955363</v>
      </c>
      <c r="E28" s="38">
        <v>94</v>
      </c>
      <c r="F28" s="38">
        <v>47</v>
      </c>
      <c r="G28" s="38">
        <v>14</v>
      </c>
      <c r="H28" s="38"/>
      <c r="I28" s="38"/>
      <c r="J28" s="38"/>
      <c r="K28" s="38">
        <v>12</v>
      </c>
      <c r="L28" s="38"/>
      <c r="M28" s="39">
        <v>21</v>
      </c>
      <c r="O28" s="6"/>
    </row>
    <row r="29" spans="1:18" ht="21" customHeight="1" x14ac:dyDescent="0.25">
      <c r="A29" s="55"/>
      <c r="B29" s="55" t="s">
        <v>36</v>
      </c>
      <c r="C29" s="36">
        <f t="shared" si="23"/>
        <v>30</v>
      </c>
      <c r="D29" s="37">
        <f t="shared" si="24"/>
        <v>0.11644606606373482</v>
      </c>
      <c r="E29" s="38">
        <v>11</v>
      </c>
      <c r="F29" s="38">
        <v>19</v>
      </c>
      <c r="G29" s="38">
        <v>19</v>
      </c>
      <c r="H29" s="33"/>
      <c r="I29" s="38"/>
      <c r="J29" s="33"/>
      <c r="K29" s="33"/>
      <c r="L29" s="38"/>
      <c r="M29" s="39"/>
      <c r="O29" s="6"/>
    </row>
    <row r="30" spans="1:18" ht="21" customHeight="1" x14ac:dyDescent="0.25">
      <c r="A30" s="55"/>
      <c r="B30" s="55" t="s">
        <v>37</v>
      </c>
      <c r="C30" s="36">
        <f t="shared" si="23"/>
        <v>19</v>
      </c>
      <c r="D30" s="37">
        <f t="shared" si="24"/>
        <v>7.3749175173698722E-2</v>
      </c>
      <c r="E30" s="38">
        <v>19</v>
      </c>
      <c r="F30" s="38"/>
      <c r="G30" s="38"/>
      <c r="H30" s="38"/>
      <c r="I30" s="38"/>
      <c r="J30" s="38"/>
      <c r="K30" s="38"/>
      <c r="L30" s="38"/>
      <c r="M30" s="39"/>
      <c r="O30" s="6"/>
    </row>
    <row r="31" spans="1:18" ht="21" customHeight="1" x14ac:dyDescent="0.25">
      <c r="A31" s="55"/>
      <c r="B31" s="55" t="s">
        <v>38</v>
      </c>
      <c r="C31" s="36">
        <f t="shared" si="23"/>
        <v>22</v>
      </c>
      <c r="D31" s="37">
        <f t="shared" si="24"/>
        <v>8.5393781780072189E-2</v>
      </c>
      <c r="E31" s="38">
        <v>22</v>
      </c>
      <c r="F31" s="38"/>
      <c r="G31" s="38"/>
      <c r="H31" s="33"/>
      <c r="I31" s="38"/>
      <c r="J31" s="33"/>
      <c r="K31" s="33"/>
      <c r="L31" s="38"/>
      <c r="M31" s="39"/>
      <c r="O31" s="6"/>
    </row>
    <row r="32" spans="1:18" ht="21" customHeight="1" x14ac:dyDescent="0.25">
      <c r="A32" s="55"/>
      <c r="B32" s="55" t="s">
        <v>39</v>
      </c>
      <c r="C32" s="36">
        <f t="shared" si="23"/>
        <v>29</v>
      </c>
      <c r="D32" s="37">
        <f t="shared" si="24"/>
        <v>0.112564530528277</v>
      </c>
      <c r="E32" s="38">
        <v>29</v>
      </c>
      <c r="F32" s="38"/>
      <c r="G32" s="38"/>
      <c r="H32" s="38"/>
      <c r="I32" s="38"/>
      <c r="J32" s="38"/>
      <c r="K32" s="38"/>
      <c r="L32" s="38"/>
      <c r="M32" s="39"/>
      <c r="O32" s="6"/>
    </row>
    <row r="33" spans="1:15" ht="21" customHeight="1" x14ac:dyDescent="0.25">
      <c r="A33" s="30" t="s">
        <v>40</v>
      </c>
      <c r="B33" s="55"/>
      <c r="C33" s="27">
        <f t="shared" si="23"/>
        <v>22</v>
      </c>
      <c r="D33" s="32">
        <f t="shared" si="24"/>
        <v>8.5393781780072189E-2</v>
      </c>
      <c r="E33" s="33">
        <v>22</v>
      </c>
      <c r="F33" s="33"/>
      <c r="G33" s="33"/>
      <c r="H33" s="33"/>
      <c r="I33" s="33"/>
      <c r="J33" s="33"/>
      <c r="K33" s="33"/>
      <c r="L33" s="33"/>
      <c r="M33" s="34"/>
      <c r="O33" s="6"/>
    </row>
    <row r="34" spans="1:15" ht="21" customHeight="1" x14ac:dyDescent="0.25">
      <c r="A34" s="55"/>
      <c r="B34" s="55" t="s">
        <v>41</v>
      </c>
      <c r="C34" s="36">
        <f t="shared" si="23"/>
        <v>22</v>
      </c>
      <c r="D34" s="37">
        <f t="shared" si="24"/>
        <v>8.5393781780072189E-2</v>
      </c>
      <c r="E34" s="38">
        <v>22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38">
        <v>0</v>
      </c>
      <c r="M34" s="39">
        <v>0</v>
      </c>
      <c r="O34" s="6"/>
    </row>
    <row r="35" spans="1:15" ht="21" customHeight="1" x14ac:dyDescent="0.25">
      <c r="A35" s="56" t="s">
        <v>27</v>
      </c>
      <c r="B35" s="9"/>
      <c r="C35" s="27">
        <f t="shared" si="23"/>
        <v>2399</v>
      </c>
      <c r="D35" s="32">
        <f t="shared" si="24"/>
        <v>9.3118037495633263</v>
      </c>
      <c r="E35" s="33">
        <f>SUM(E36:E41)</f>
        <v>1603</v>
      </c>
      <c r="F35" s="33">
        <f>SUM(G35:M35)</f>
        <v>796</v>
      </c>
      <c r="G35" s="33">
        <f>SUM(G36:G41)</f>
        <v>78</v>
      </c>
      <c r="H35" s="33">
        <f t="shared" ref="H35:M35" si="26">SUM(H36:H41)</f>
        <v>15</v>
      </c>
      <c r="I35" s="33">
        <f t="shared" si="26"/>
        <v>72</v>
      </c>
      <c r="J35" s="33">
        <f t="shared" si="26"/>
        <v>10</v>
      </c>
      <c r="K35" s="33">
        <f t="shared" si="26"/>
        <v>305</v>
      </c>
      <c r="L35" s="33">
        <f t="shared" si="26"/>
        <v>81</v>
      </c>
      <c r="M35" s="34">
        <f t="shared" si="26"/>
        <v>235</v>
      </c>
      <c r="O35" s="6"/>
    </row>
    <row r="36" spans="1:15" ht="21" customHeight="1" x14ac:dyDescent="0.25">
      <c r="A36" s="55"/>
      <c r="B36" s="55" t="s">
        <v>42</v>
      </c>
      <c r="C36" s="36">
        <f t="shared" si="23"/>
        <v>342</v>
      </c>
      <c r="D36" s="37">
        <f t="shared" si="24"/>
        <v>1.3274851531265768</v>
      </c>
      <c r="E36" s="38">
        <v>285</v>
      </c>
      <c r="F36" s="38">
        <v>57</v>
      </c>
      <c r="G36" s="38">
        <v>9</v>
      </c>
      <c r="H36" s="57">
        <v>15</v>
      </c>
      <c r="I36" s="57"/>
      <c r="J36" s="57"/>
      <c r="K36" s="57">
        <v>20</v>
      </c>
      <c r="L36" s="57">
        <v>7</v>
      </c>
      <c r="M36" s="58">
        <v>6</v>
      </c>
      <c r="O36" s="6"/>
    </row>
    <row r="37" spans="1:15" ht="21" customHeight="1" x14ac:dyDescent="0.25">
      <c r="A37" s="55"/>
      <c r="B37" s="55" t="s">
        <v>43</v>
      </c>
      <c r="C37" s="36">
        <f t="shared" si="23"/>
        <v>1464</v>
      </c>
      <c r="D37" s="37">
        <f t="shared" si="24"/>
        <v>5.6825680239102585</v>
      </c>
      <c r="E37" s="38">
        <v>793</v>
      </c>
      <c r="F37" s="38">
        <v>671</v>
      </c>
      <c r="G37" s="57">
        <v>63</v>
      </c>
      <c r="H37" s="57"/>
      <c r="I37" s="57">
        <v>72</v>
      </c>
      <c r="J37" s="57"/>
      <c r="K37" s="57">
        <v>265</v>
      </c>
      <c r="L37" s="57">
        <v>54</v>
      </c>
      <c r="M37" s="58">
        <v>217</v>
      </c>
      <c r="O37" s="6"/>
    </row>
    <row r="38" spans="1:15" ht="21" customHeight="1" x14ac:dyDescent="0.25">
      <c r="A38" s="55"/>
      <c r="B38" s="55" t="s">
        <v>44</v>
      </c>
      <c r="C38" s="36">
        <f t="shared" si="23"/>
        <v>84</v>
      </c>
      <c r="D38" s="37">
        <f t="shared" si="24"/>
        <v>0.32604898497845747</v>
      </c>
      <c r="E38" s="38">
        <v>84</v>
      </c>
      <c r="F38" s="38"/>
      <c r="G38" s="57"/>
      <c r="H38" s="57"/>
      <c r="I38" s="57"/>
      <c r="J38" s="57"/>
      <c r="K38" s="57"/>
      <c r="L38" s="57"/>
      <c r="M38" s="58"/>
      <c r="O38" s="6"/>
    </row>
    <row r="39" spans="1:15" ht="21" customHeight="1" x14ac:dyDescent="0.25">
      <c r="A39" s="55"/>
      <c r="B39" s="55" t="s">
        <v>45</v>
      </c>
      <c r="C39" s="36">
        <f t="shared" si="23"/>
        <v>54</v>
      </c>
      <c r="D39" s="37">
        <f t="shared" si="24"/>
        <v>0.20960291891472266</v>
      </c>
      <c r="E39" s="38">
        <v>54</v>
      </c>
      <c r="F39" s="38"/>
      <c r="G39" s="57"/>
      <c r="H39" s="57"/>
      <c r="I39" s="57"/>
      <c r="J39" s="57"/>
      <c r="K39" s="57"/>
      <c r="L39" s="57"/>
      <c r="M39" s="58"/>
      <c r="O39" s="6"/>
    </row>
    <row r="40" spans="1:15" ht="21" customHeight="1" x14ac:dyDescent="0.25">
      <c r="A40" s="55"/>
      <c r="B40" s="55" t="s">
        <v>46</v>
      </c>
      <c r="C40" s="36">
        <f t="shared" si="23"/>
        <v>70</v>
      </c>
      <c r="D40" s="37">
        <f t="shared" si="24"/>
        <v>0.27170748748204787</v>
      </c>
      <c r="E40" s="38">
        <v>70</v>
      </c>
      <c r="F40" s="38"/>
      <c r="G40" s="57"/>
      <c r="H40" s="57"/>
      <c r="I40" s="57"/>
      <c r="J40" s="57"/>
      <c r="K40" s="57"/>
      <c r="L40" s="57"/>
      <c r="M40" s="58"/>
      <c r="O40" s="6"/>
    </row>
    <row r="41" spans="1:15" ht="21" customHeight="1" x14ac:dyDescent="0.25">
      <c r="A41" s="55"/>
      <c r="B41" s="55" t="s">
        <v>47</v>
      </c>
      <c r="C41" s="36">
        <f t="shared" si="23"/>
        <v>385</v>
      </c>
      <c r="D41" s="37">
        <f t="shared" si="24"/>
        <v>1.4943911811512633</v>
      </c>
      <c r="E41" s="38">
        <v>317</v>
      </c>
      <c r="F41" s="38">
        <v>68</v>
      </c>
      <c r="G41" s="57">
        <v>6</v>
      </c>
      <c r="H41" s="57"/>
      <c r="I41" s="57"/>
      <c r="J41" s="57">
        <v>10</v>
      </c>
      <c r="K41" s="57">
        <v>20</v>
      </c>
      <c r="L41" s="57">
        <v>20</v>
      </c>
      <c r="M41" s="58">
        <v>12</v>
      </c>
      <c r="O41" s="6"/>
    </row>
    <row r="42" spans="1:15" ht="21" customHeight="1" x14ac:dyDescent="0.25">
      <c r="A42" s="56" t="s">
        <v>48</v>
      </c>
      <c r="B42" s="9"/>
      <c r="C42" s="27">
        <f t="shared" si="23"/>
        <v>3040</v>
      </c>
      <c r="D42" s="32">
        <f t="shared" si="24"/>
        <v>11.799868027791796</v>
      </c>
      <c r="E42" s="27">
        <f>SUM(E43:E47)</f>
        <v>1330</v>
      </c>
      <c r="F42" s="33">
        <f>SUM(G42:M42)</f>
        <v>1710</v>
      </c>
      <c r="G42" s="33">
        <f t="shared" ref="G42:J42" si="27">SUM(G43:G47)</f>
        <v>179</v>
      </c>
      <c r="H42" s="33">
        <f t="shared" si="27"/>
        <v>149</v>
      </c>
      <c r="I42" s="33">
        <f t="shared" si="27"/>
        <v>227</v>
      </c>
      <c r="J42" s="33">
        <f t="shared" si="27"/>
        <v>207</v>
      </c>
      <c r="K42" s="33">
        <f>SUM(K43:K47)</f>
        <v>332</v>
      </c>
      <c r="L42" s="33">
        <f>SUM(L43:L47)</f>
        <v>402</v>
      </c>
      <c r="M42" s="34">
        <f>SUM(M43:M47)</f>
        <v>214</v>
      </c>
      <c r="O42" s="6"/>
    </row>
    <row r="43" spans="1:15" ht="21" customHeight="1" x14ac:dyDescent="0.25">
      <c r="A43" s="55"/>
      <c r="B43" s="55" t="s">
        <v>49</v>
      </c>
      <c r="C43" s="36">
        <f t="shared" si="23"/>
        <v>124</v>
      </c>
      <c r="D43" s="37">
        <f t="shared" si="24"/>
        <v>0.48131040639677058</v>
      </c>
      <c r="E43" s="57">
        <v>124</v>
      </c>
      <c r="F43" s="38"/>
      <c r="G43" s="57"/>
      <c r="H43" s="57"/>
      <c r="I43" s="57"/>
      <c r="J43" s="57"/>
      <c r="K43" s="57"/>
      <c r="L43" s="57"/>
      <c r="M43" s="58"/>
      <c r="O43" s="6"/>
    </row>
    <row r="44" spans="1:15" ht="21" customHeight="1" x14ac:dyDescent="0.25">
      <c r="A44" s="55"/>
      <c r="B44" s="55" t="s">
        <v>50</v>
      </c>
      <c r="C44" s="36">
        <f t="shared" si="23"/>
        <v>1134</v>
      </c>
      <c r="D44" s="37">
        <f t="shared" si="24"/>
        <v>4.4016612972091762</v>
      </c>
      <c r="E44" s="57">
        <v>378</v>
      </c>
      <c r="F44" s="38">
        <v>756</v>
      </c>
      <c r="G44" s="57">
        <v>66</v>
      </c>
      <c r="H44" s="57">
        <v>79</v>
      </c>
      <c r="I44" s="57">
        <v>121</v>
      </c>
      <c r="J44" s="57">
        <v>68</v>
      </c>
      <c r="K44" s="57">
        <v>202</v>
      </c>
      <c r="L44" s="57">
        <v>114</v>
      </c>
      <c r="M44" s="58">
        <v>106</v>
      </c>
      <c r="O44" s="6"/>
    </row>
    <row r="45" spans="1:15" ht="21" customHeight="1" x14ac:dyDescent="0.25">
      <c r="A45" s="55"/>
      <c r="B45" s="55" t="s">
        <v>51</v>
      </c>
      <c r="C45" s="36">
        <f t="shared" si="23"/>
        <v>955</v>
      </c>
      <c r="D45" s="37">
        <f t="shared" si="24"/>
        <v>3.7068664363622252</v>
      </c>
      <c r="E45" s="57">
        <v>625</v>
      </c>
      <c r="F45" s="38">
        <v>330</v>
      </c>
      <c r="G45" s="57"/>
      <c r="H45" s="57"/>
      <c r="I45" s="57"/>
      <c r="J45" s="57">
        <v>117</v>
      </c>
      <c r="K45" s="57"/>
      <c r="L45" s="57">
        <v>213</v>
      </c>
      <c r="M45" s="58"/>
      <c r="O45" s="6"/>
    </row>
    <row r="46" spans="1:15" ht="21" customHeight="1" x14ac:dyDescent="0.25">
      <c r="A46" s="55"/>
      <c r="B46" s="55" t="s">
        <v>52</v>
      </c>
      <c r="C46" s="36">
        <f t="shared" si="23"/>
        <v>350</v>
      </c>
      <c r="D46" s="37">
        <f t="shared" si="24"/>
        <v>1.3585374374102395</v>
      </c>
      <c r="E46" s="57">
        <v>113</v>
      </c>
      <c r="F46" s="38">
        <v>237</v>
      </c>
      <c r="G46" s="57">
        <v>46</v>
      </c>
      <c r="H46" s="57">
        <v>35</v>
      </c>
      <c r="I46" s="57">
        <v>32</v>
      </c>
      <c r="J46" s="57">
        <v>22</v>
      </c>
      <c r="K46" s="57">
        <v>63</v>
      </c>
      <c r="L46" s="57"/>
      <c r="M46" s="58">
        <v>39</v>
      </c>
      <c r="O46" s="6"/>
    </row>
    <row r="47" spans="1:15" ht="21" customHeight="1" x14ac:dyDescent="0.25">
      <c r="A47" s="55"/>
      <c r="B47" s="55" t="s">
        <v>53</v>
      </c>
      <c r="C47" s="36">
        <f t="shared" si="23"/>
        <v>477</v>
      </c>
      <c r="D47" s="37">
        <f t="shared" si="24"/>
        <v>1.8514924504133834</v>
      </c>
      <c r="E47" s="57">
        <v>90</v>
      </c>
      <c r="F47" s="38">
        <v>387</v>
      </c>
      <c r="G47" s="57">
        <v>67</v>
      </c>
      <c r="H47" s="57">
        <v>35</v>
      </c>
      <c r="I47" s="57">
        <v>74</v>
      </c>
      <c r="J47" s="57"/>
      <c r="K47" s="57">
        <v>67</v>
      </c>
      <c r="L47" s="57">
        <v>75</v>
      </c>
      <c r="M47" s="58">
        <v>69</v>
      </c>
      <c r="O47" s="6"/>
    </row>
    <row r="48" spans="1:15" ht="21" customHeight="1" x14ac:dyDescent="0.25">
      <c r="A48" s="56"/>
      <c r="B48" s="9"/>
      <c r="C48" s="27"/>
      <c r="D48" s="32"/>
      <c r="E48" s="33"/>
      <c r="F48" s="33"/>
      <c r="G48" s="33"/>
      <c r="H48" s="33"/>
      <c r="I48" s="33"/>
      <c r="J48" s="33"/>
      <c r="K48" s="33"/>
      <c r="L48" s="33"/>
      <c r="M48" s="34"/>
      <c r="O48" s="6"/>
    </row>
    <row r="49" spans="1:25" ht="21" customHeight="1" x14ac:dyDescent="0.25">
      <c r="A49" s="52" t="s">
        <v>54</v>
      </c>
      <c r="B49" s="53"/>
      <c r="C49" s="21">
        <f>E49+F49</f>
        <v>2854</v>
      </c>
      <c r="D49" s="22">
        <f t="shared" ref="D49:D66" si="28">+C49/$C$8*100</f>
        <v>11.07790241819664</v>
      </c>
      <c r="E49" s="23">
        <f>E50+E52+E60+E63+E67</f>
        <v>1838</v>
      </c>
      <c r="F49" s="23">
        <f t="shared" ref="F49" si="29">SUM(G49:M49)</f>
        <v>1016</v>
      </c>
      <c r="G49" s="23">
        <f t="shared" ref="G49:M49" si="30">G50+G52+G60+G63+G67</f>
        <v>231</v>
      </c>
      <c r="H49" s="23">
        <f t="shared" si="30"/>
        <v>59</v>
      </c>
      <c r="I49" s="23">
        <f t="shared" si="30"/>
        <v>80</v>
      </c>
      <c r="J49" s="23">
        <f t="shared" si="30"/>
        <v>54</v>
      </c>
      <c r="K49" s="23">
        <f t="shared" si="30"/>
        <v>350</v>
      </c>
      <c r="L49" s="23">
        <f t="shared" si="30"/>
        <v>122</v>
      </c>
      <c r="M49" s="24">
        <f t="shared" si="30"/>
        <v>120</v>
      </c>
      <c r="N49" s="5"/>
      <c r="O49" s="6"/>
    </row>
    <row r="50" spans="1:25" ht="21" customHeight="1" x14ac:dyDescent="0.25">
      <c r="A50" s="30" t="s">
        <v>34</v>
      </c>
      <c r="B50" s="31"/>
      <c r="C50" s="33">
        <f>E50+F50</f>
        <v>51</v>
      </c>
      <c r="D50" s="32">
        <f>+C50/$C$8*100</f>
        <v>0.19795831230834918</v>
      </c>
      <c r="E50" s="59">
        <f t="shared" ref="E50:M50" si="31">E51</f>
        <v>51</v>
      </c>
      <c r="F50" s="33">
        <f t="shared" si="31"/>
        <v>0</v>
      </c>
      <c r="G50" s="59">
        <f t="shared" si="31"/>
        <v>0</v>
      </c>
      <c r="H50" s="59">
        <f t="shared" si="31"/>
        <v>0</v>
      </c>
      <c r="I50" s="59">
        <f t="shared" si="31"/>
        <v>0</v>
      </c>
      <c r="J50" s="59">
        <f t="shared" si="31"/>
        <v>0</v>
      </c>
      <c r="K50" s="59">
        <f t="shared" si="31"/>
        <v>0</v>
      </c>
      <c r="L50" s="59">
        <f t="shared" si="31"/>
        <v>0</v>
      </c>
      <c r="M50" s="60">
        <f t="shared" si="31"/>
        <v>0</v>
      </c>
      <c r="N50" s="5"/>
      <c r="O50" s="6"/>
    </row>
    <row r="51" spans="1:25" ht="21" customHeight="1" x14ac:dyDescent="0.25">
      <c r="A51" s="35"/>
      <c r="B51" s="55" t="s">
        <v>55</v>
      </c>
      <c r="C51" s="38">
        <f>E51+F51</f>
        <v>51</v>
      </c>
      <c r="D51" s="37">
        <f>+C51/$C$8*100</f>
        <v>0.19795831230834918</v>
      </c>
      <c r="E51" s="57">
        <v>51</v>
      </c>
      <c r="F51" s="38">
        <v>0</v>
      </c>
      <c r="G51" s="57">
        <v>0</v>
      </c>
      <c r="H51" s="61">
        <v>0</v>
      </c>
      <c r="I51" s="61">
        <v>0</v>
      </c>
      <c r="J51" s="61">
        <v>0</v>
      </c>
      <c r="K51" s="61">
        <v>0</v>
      </c>
      <c r="L51" s="61">
        <v>0</v>
      </c>
      <c r="M51" s="62">
        <v>0</v>
      </c>
      <c r="N51" s="8"/>
      <c r="O51" s="6"/>
    </row>
    <row r="52" spans="1:25" ht="21" customHeight="1" x14ac:dyDescent="0.25">
      <c r="A52" s="56" t="s">
        <v>27</v>
      </c>
      <c r="B52" s="9"/>
      <c r="C52" s="33">
        <f t="shared" ref="C52:C66" si="32">E52+F52</f>
        <v>1848</v>
      </c>
      <c r="D52" s="32">
        <f t="shared" si="28"/>
        <v>7.173077669526065</v>
      </c>
      <c r="E52" s="33">
        <f>SUM(E53:E59)</f>
        <v>1367</v>
      </c>
      <c r="F52" s="33">
        <f>SUM(G52:M52)</f>
        <v>481</v>
      </c>
      <c r="G52" s="33">
        <f t="shared" ref="G52:H52" si="33">SUM(G53:G59)</f>
        <v>153</v>
      </c>
      <c r="H52" s="33">
        <f t="shared" si="33"/>
        <v>0</v>
      </c>
      <c r="I52" s="33">
        <f>SUM(I53:I59)</f>
        <v>4</v>
      </c>
      <c r="J52" s="33">
        <f t="shared" ref="J52:M52" si="34">SUM(J53:J59)</f>
        <v>7</v>
      </c>
      <c r="K52" s="33">
        <f t="shared" si="34"/>
        <v>217</v>
      </c>
      <c r="L52" s="33">
        <f t="shared" si="34"/>
        <v>29</v>
      </c>
      <c r="M52" s="34">
        <f t="shared" si="34"/>
        <v>71</v>
      </c>
      <c r="N52" s="5"/>
      <c r="O52" s="6"/>
    </row>
    <row r="53" spans="1:25" ht="21" customHeight="1" x14ac:dyDescent="0.25">
      <c r="A53" s="55"/>
      <c r="B53" s="55" t="s">
        <v>56</v>
      </c>
      <c r="C53" s="36">
        <f t="shared" si="32"/>
        <v>13</v>
      </c>
      <c r="D53" s="37">
        <f t="shared" si="28"/>
        <v>5.0459961960951753E-2</v>
      </c>
      <c r="E53" s="57">
        <v>13</v>
      </c>
      <c r="F53" s="33"/>
      <c r="G53" s="57"/>
      <c r="H53" s="57"/>
      <c r="I53" s="57"/>
      <c r="J53" s="57"/>
      <c r="K53" s="57"/>
      <c r="L53" s="57"/>
      <c r="M53" s="58"/>
      <c r="O53" s="6"/>
    </row>
    <row r="54" spans="1:25" s="9" customFormat="1" ht="21" customHeight="1" x14ac:dyDescent="0.25">
      <c r="A54" s="55"/>
      <c r="B54" s="55" t="s">
        <v>57</v>
      </c>
      <c r="C54" s="36">
        <f t="shared" si="32"/>
        <v>146</v>
      </c>
      <c r="D54" s="37">
        <f t="shared" si="28"/>
        <v>0.56670418817684276</v>
      </c>
      <c r="E54" s="57">
        <v>146</v>
      </c>
      <c r="F54" s="38"/>
      <c r="G54" s="57"/>
      <c r="H54" s="57"/>
      <c r="I54" s="57"/>
      <c r="J54" s="57"/>
      <c r="K54" s="57"/>
      <c r="L54" s="57"/>
      <c r="M54" s="58"/>
      <c r="N54" s="3"/>
      <c r="O54" s="6"/>
    </row>
    <row r="55" spans="1:25" s="9" customFormat="1" ht="21" customHeight="1" x14ac:dyDescent="0.25">
      <c r="A55" s="55"/>
      <c r="B55" s="55" t="s">
        <v>58</v>
      </c>
      <c r="C55" s="36">
        <f t="shared" si="32"/>
        <v>255</v>
      </c>
      <c r="D55" s="37">
        <f t="shared" si="28"/>
        <v>0.98979156154174586</v>
      </c>
      <c r="E55" s="57">
        <v>205</v>
      </c>
      <c r="F55" s="38">
        <v>50</v>
      </c>
      <c r="G55" s="57"/>
      <c r="H55" s="57"/>
      <c r="I55" s="57"/>
      <c r="J55" s="57">
        <v>7</v>
      </c>
      <c r="K55" s="57">
        <v>26</v>
      </c>
      <c r="L55" s="57"/>
      <c r="M55" s="58">
        <v>17</v>
      </c>
      <c r="N55" s="3"/>
      <c r="O55" s="6"/>
    </row>
    <row r="56" spans="1:25" s="9" customFormat="1" ht="21" customHeight="1" x14ac:dyDescent="0.25">
      <c r="A56" s="55"/>
      <c r="B56" s="55" t="s">
        <v>59</v>
      </c>
      <c r="C56" s="36">
        <f t="shared" si="32"/>
        <v>1227</v>
      </c>
      <c r="D56" s="37">
        <f t="shared" si="28"/>
        <v>4.762644102006754</v>
      </c>
      <c r="E56" s="57">
        <v>829</v>
      </c>
      <c r="F56" s="38">
        <v>398</v>
      </c>
      <c r="G56" s="57">
        <v>146</v>
      </c>
      <c r="H56" s="57"/>
      <c r="I56" s="57"/>
      <c r="J56" s="57"/>
      <c r="K56" s="57">
        <v>186</v>
      </c>
      <c r="L56" s="57">
        <v>24</v>
      </c>
      <c r="M56" s="58">
        <v>42</v>
      </c>
      <c r="N56" s="3"/>
      <c r="O56" s="6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s="9" customFormat="1" ht="21" customHeight="1" x14ac:dyDescent="0.25">
      <c r="A57" s="55"/>
      <c r="B57" s="55" t="s">
        <v>60</v>
      </c>
      <c r="C57" s="36">
        <f t="shared" si="32"/>
        <v>6</v>
      </c>
      <c r="D57" s="37">
        <f t="shared" si="28"/>
        <v>2.3289213212746962E-2</v>
      </c>
      <c r="E57" s="57">
        <v>6</v>
      </c>
      <c r="F57" s="38"/>
      <c r="G57" s="57"/>
      <c r="H57" s="57"/>
      <c r="I57" s="57"/>
      <c r="J57" s="57"/>
      <c r="K57" s="57"/>
      <c r="L57" s="57"/>
      <c r="M57" s="58"/>
      <c r="N57" s="3"/>
      <c r="O57" s="6"/>
    </row>
    <row r="58" spans="1:25" ht="21" customHeight="1" x14ac:dyDescent="0.25">
      <c r="A58" s="55"/>
      <c r="B58" s="55" t="s">
        <v>61</v>
      </c>
      <c r="C58" s="36">
        <f t="shared" si="32"/>
        <v>191</v>
      </c>
      <c r="D58" s="37">
        <f t="shared" si="28"/>
        <v>0.741373287272445</v>
      </c>
      <c r="E58" s="57">
        <v>158</v>
      </c>
      <c r="F58" s="38">
        <v>33</v>
      </c>
      <c r="G58" s="57">
        <v>7</v>
      </c>
      <c r="H58" s="57"/>
      <c r="I58" s="57">
        <v>4</v>
      </c>
      <c r="J58" s="57"/>
      <c r="K58" s="57">
        <v>5</v>
      </c>
      <c r="L58" s="57">
        <v>5</v>
      </c>
      <c r="M58" s="58">
        <v>12</v>
      </c>
      <c r="O58" s="6"/>
      <c r="P58" s="9"/>
      <c r="Q58" s="9"/>
      <c r="R58" s="9"/>
      <c r="S58" s="9"/>
      <c r="T58" s="9"/>
      <c r="U58" s="9"/>
      <c r="V58" s="9"/>
      <c r="W58" s="9"/>
      <c r="X58" s="9"/>
      <c r="Y58" s="9"/>
    </row>
    <row r="59" spans="1:25" ht="21" customHeight="1" x14ac:dyDescent="0.25">
      <c r="A59" s="55"/>
      <c r="B59" s="55" t="s">
        <v>62</v>
      </c>
      <c r="C59" s="36">
        <f t="shared" si="32"/>
        <v>10</v>
      </c>
      <c r="D59" s="37">
        <f t="shared" si="28"/>
        <v>3.8815355354578272E-2</v>
      </c>
      <c r="E59" s="57">
        <v>10</v>
      </c>
      <c r="F59" s="38"/>
      <c r="G59" s="57"/>
      <c r="H59" s="57"/>
      <c r="I59" s="57"/>
      <c r="J59" s="57"/>
      <c r="K59" s="57"/>
      <c r="L59" s="57"/>
      <c r="M59" s="58"/>
      <c r="O59" s="6"/>
    </row>
    <row r="60" spans="1:25" ht="21" customHeight="1" x14ac:dyDescent="0.25">
      <c r="A60" s="56" t="s">
        <v>48</v>
      </c>
      <c r="B60" s="9"/>
      <c r="C60" s="27">
        <f t="shared" si="32"/>
        <v>208</v>
      </c>
      <c r="D60" s="32">
        <f t="shared" si="28"/>
        <v>0.80735939137522805</v>
      </c>
      <c r="E60" s="33">
        <f>SUM(E61:E62)</f>
        <v>63</v>
      </c>
      <c r="F60" s="33">
        <f t="shared" ref="F60:F63" si="35">SUM(G60:M60)</f>
        <v>145</v>
      </c>
      <c r="G60" s="33">
        <f t="shared" ref="G60:M60" si="36">SUM(G61:G62)</f>
        <v>35</v>
      </c>
      <c r="H60" s="33">
        <f t="shared" si="36"/>
        <v>5</v>
      </c>
      <c r="I60" s="33">
        <f t="shared" si="36"/>
        <v>5</v>
      </c>
      <c r="J60" s="33">
        <f t="shared" si="36"/>
        <v>14</v>
      </c>
      <c r="K60" s="33">
        <f t="shared" si="36"/>
        <v>36</v>
      </c>
      <c r="L60" s="33">
        <f t="shared" si="36"/>
        <v>40</v>
      </c>
      <c r="M60" s="34">
        <f t="shared" si="36"/>
        <v>10</v>
      </c>
      <c r="O60" s="6"/>
    </row>
    <row r="61" spans="1:25" ht="21" customHeight="1" x14ac:dyDescent="0.25">
      <c r="A61" s="55"/>
      <c r="B61" s="55" t="s">
        <v>63</v>
      </c>
      <c r="C61" s="36">
        <f t="shared" si="32"/>
        <v>28</v>
      </c>
      <c r="D61" s="37">
        <f t="shared" si="28"/>
        <v>0.10868299499281915</v>
      </c>
      <c r="E61" s="57">
        <v>9</v>
      </c>
      <c r="F61" s="38">
        <v>19</v>
      </c>
      <c r="G61" s="57"/>
      <c r="H61" s="57"/>
      <c r="I61" s="57"/>
      <c r="J61" s="57"/>
      <c r="K61" s="57"/>
      <c r="L61" s="57">
        <v>9</v>
      </c>
      <c r="M61" s="58">
        <v>10</v>
      </c>
      <c r="O61" s="6"/>
    </row>
    <row r="62" spans="1:25" ht="21" customHeight="1" x14ac:dyDescent="0.25">
      <c r="A62" s="55"/>
      <c r="B62" s="55" t="s">
        <v>64</v>
      </c>
      <c r="C62" s="36">
        <f t="shared" si="32"/>
        <v>180</v>
      </c>
      <c r="D62" s="37">
        <f t="shared" si="28"/>
        <v>0.69867639638240886</v>
      </c>
      <c r="E62" s="57">
        <v>54</v>
      </c>
      <c r="F62" s="38">
        <v>126</v>
      </c>
      <c r="G62" s="57">
        <v>35</v>
      </c>
      <c r="H62" s="57">
        <v>5</v>
      </c>
      <c r="I62" s="57">
        <v>5</v>
      </c>
      <c r="J62" s="57">
        <v>14</v>
      </c>
      <c r="K62" s="57">
        <v>36</v>
      </c>
      <c r="L62" s="57">
        <v>31</v>
      </c>
      <c r="M62" s="58"/>
      <c r="O62" s="6"/>
    </row>
    <row r="63" spans="1:25" ht="21" customHeight="1" x14ac:dyDescent="0.25">
      <c r="A63" s="56" t="s">
        <v>65</v>
      </c>
      <c r="B63" s="9"/>
      <c r="C63" s="27">
        <f t="shared" si="32"/>
        <v>746</v>
      </c>
      <c r="D63" s="32">
        <f t="shared" si="28"/>
        <v>2.8956255094515391</v>
      </c>
      <c r="E63" s="33">
        <f>SUM(E64:E66)</f>
        <v>357</v>
      </c>
      <c r="F63" s="33">
        <f t="shared" si="35"/>
        <v>389</v>
      </c>
      <c r="G63" s="33">
        <f t="shared" ref="G63:M63" si="37">SUM(G64:G66)</f>
        <v>43</v>
      </c>
      <c r="H63" s="33">
        <f t="shared" si="37"/>
        <v>54</v>
      </c>
      <c r="I63" s="33">
        <f t="shared" si="37"/>
        <v>71</v>
      </c>
      <c r="J63" s="33">
        <f t="shared" si="37"/>
        <v>33</v>
      </c>
      <c r="K63" s="33">
        <f t="shared" si="37"/>
        <v>97</v>
      </c>
      <c r="L63" s="33">
        <f t="shared" si="37"/>
        <v>53</v>
      </c>
      <c r="M63" s="34">
        <f t="shared" si="37"/>
        <v>38</v>
      </c>
      <c r="O63" s="6"/>
    </row>
    <row r="64" spans="1:25" ht="21" customHeight="1" x14ac:dyDescent="0.25">
      <c r="A64" s="55"/>
      <c r="B64" s="55" t="s">
        <v>66</v>
      </c>
      <c r="C64" s="36">
        <f t="shared" si="32"/>
        <v>154</v>
      </c>
      <c r="D64" s="37">
        <f t="shared" si="28"/>
        <v>0.59775647246050534</v>
      </c>
      <c r="E64" s="57">
        <v>154</v>
      </c>
      <c r="F64" s="38"/>
      <c r="G64" s="57"/>
      <c r="H64" s="57"/>
      <c r="I64" s="57"/>
      <c r="J64" s="57"/>
      <c r="K64" s="57"/>
      <c r="L64" s="57"/>
      <c r="M64" s="58"/>
      <c r="O64" s="6"/>
    </row>
    <row r="65" spans="1:16" ht="21" customHeight="1" x14ac:dyDescent="0.25">
      <c r="A65" s="55"/>
      <c r="B65" s="55" t="s">
        <v>67</v>
      </c>
      <c r="C65" s="36">
        <f t="shared" si="32"/>
        <v>551</v>
      </c>
      <c r="D65" s="37">
        <f t="shared" si="28"/>
        <v>2.1387260800372627</v>
      </c>
      <c r="E65" s="57">
        <v>162</v>
      </c>
      <c r="F65" s="38">
        <v>389</v>
      </c>
      <c r="G65" s="57">
        <v>43</v>
      </c>
      <c r="H65" s="57">
        <v>54</v>
      </c>
      <c r="I65" s="57">
        <v>71</v>
      </c>
      <c r="J65" s="57">
        <v>33</v>
      </c>
      <c r="K65" s="57">
        <v>97</v>
      </c>
      <c r="L65" s="57">
        <v>53</v>
      </c>
      <c r="M65" s="58">
        <v>38</v>
      </c>
      <c r="O65" s="6"/>
    </row>
    <row r="66" spans="1:16" ht="21" customHeight="1" x14ac:dyDescent="0.25">
      <c r="A66" s="55"/>
      <c r="B66" s="55" t="s">
        <v>68</v>
      </c>
      <c r="C66" s="36">
        <f t="shared" si="32"/>
        <v>41</v>
      </c>
      <c r="D66" s="37">
        <f t="shared" si="28"/>
        <v>0.15914295695377093</v>
      </c>
      <c r="E66" s="57">
        <v>41</v>
      </c>
      <c r="F66" s="38"/>
      <c r="G66" s="57"/>
      <c r="H66" s="57"/>
      <c r="I66" s="57"/>
      <c r="J66" s="57"/>
      <c r="K66" s="57"/>
      <c r="L66" s="57"/>
      <c r="M66" s="58"/>
      <c r="O66" s="6"/>
    </row>
    <row r="67" spans="1:16" ht="21" customHeight="1" x14ac:dyDescent="0.25">
      <c r="A67" s="56" t="s">
        <v>69</v>
      </c>
      <c r="B67" s="9"/>
      <c r="C67" s="27">
        <f>E67+F67</f>
        <v>1</v>
      </c>
      <c r="D67" s="32">
        <f>+C67/$C$8*100</f>
        <v>3.8815355354578267E-3</v>
      </c>
      <c r="E67" s="33">
        <f>E68</f>
        <v>0</v>
      </c>
      <c r="F67" s="33">
        <f>SUM(G67:M67)</f>
        <v>1</v>
      </c>
      <c r="G67" s="33">
        <f t="shared" ref="G67:M67" si="38">G68</f>
        <v>0</v>
      </c>
      <c r="H67" s="33">
        <f t="shared" si="38"/>
        <v>0</v>
      </c>
      <c r="I67" s="33">
        <f t="shared" si="38"/>
        <v>0</v>
      </c>
      <c r="J67" s="33">
        <f t="shared" si="38"/>
        <v>0</v>
      </c>
      <c r="K67" s="33">
        <f t="shared" si="38"/>
        <v>0</v>
      </c>
      <c r="L67" s="33">
        <f t="shared" si="38"/>
        <v>0</v>
      </c>
      <c r="M67" s="34">
        <f t="shared" si="38"/>
        <v>1</v>
      </c>
      <c r="O67" s="6"/>
    </row>
    <row r="68" spans="1:16" ht="21" customHeight="1" x14ac:dyDescent="0.25">
      <c r="A68" s="55"/>
      <c r="B68" s="55" t="s">
        <v>70</v>
      </c>
      <c r="C68" s="36">
        <f>E68+F68</f>
        <v>1</v>
      </c>
      <c r="D68" s="37">
        <f>+C68/$C$8*100</f>
        <v>3.8815355354578267E-3</v>
      </c>
      <c r="E68" s="57">
        <v>0</v>
      </c>
      <c r="F68" s="38">
        <v>1</v>
      </c>
      <c r="G68" s="57">
        <v>0</v>
      </c>
      <c r="H68" s="57">
        <v>0</v>
      </c>
      <c r="I68" s="57">
        <v>0</v>
      </c>
      <c r="J68" s="57">
        <v>0</v>
      </c>
      <c r="K68" s="57">
        <v>0</v>
      </c>
      <c r="L68" s="57">
        <v>0</v>
      </c>
      <c r="M68" s="58">
        <v>1</v>
      </c>
      <c r="N68" s="18"/>
      <c r="O68" s="6"/>
    </row>
    <row r="69" spans="1:16" ht="21" customHeight="1" x14ac:dyDescent="0.25">
      <c r="B69" s="55"/>
      <c r="C69" s="63"/>
      <c r="D69" s="14"/>
      <c r="E69" s="64"/>
      <c r="F69" s="15"/>
      <c r="G69" s="64"/>
      <c r="H69" s="64"/>
      <c r="I69" s="64"/>
      <c r="J69" s="64"/>
      <c r="K69" s="64"/>
      <c r="L69" s="64"/>
      <c r="M69" s="64"/>
      <c r="O69" s="6"/>
    </row>
    <row r="70" spans="1:16" s="1" customFormat="1" ht="18" customHeight="1" x14ac:dyDescent="0.25">
      <c r="A70" s="93" t="str">
        <f>A1</f>
        <v>MATRÍCULA TOTAL POR SEDE, SEGÚN FACULTAD Y CARRERA/PROGRAMA:</v>
      </c>
      <c r="B70" s="93"/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</row>
    <row r="71" spans="1:16" s="1" customFormat="1" ht="18" customHeight="1" x14ac:dyDescent="0.25">
      <c r="A71" s="93" t="s">
        <v>71</v>
      </c>
      <c r="B71" s="93"/>
      <c r="C71" s="93"/>
      <c r="D71" s="93"/>
      <c r="E71" s="93"/>
      <c r="F71" s="93"/>
      <c r="G71" s="93"/>
      <c r="H71" s="93"/>
      <c r="I71" s="93"/>
      <c r="J71" s="93"/>
      <c r="K71" s="93"/>
      <c r="L71" s="93"/>
      <c r="M71" s="93"/>
    </row>
    <row r="72" spans="1:16" s="1" customFormat="1" ht="13.5" customHeight="1" x14ac:dyDescent="0.25">
      <c r="A72" s="19"/>
      <c r="B72" s="19"/>
      <c r="E72" s="20"/>
      <c r="G72" s="19"/>
      <c r="H72" s="19"/>
      <c r="I72" s="65"/>
      <c r="J72" s="65"/>
      <c r="K72" s="65"/>
      <c r="L72" s="65"/>
      <c r="M72" s="65"/>
    </row>
    <row r="73" spans="1:16" s="1" customFormat="1" ht="21" customHeight="1" x14ac:dyDescent="0.25">
      <c r="A73" s="96" t="s">
        <v>1</v>
      </c>
      <c r="B73" s="96"/>
      <c r="C73" s="97" t="s">
        <v>2</v>
      </c>
      <c r="D73" s="97"/>
      <c r="E73" s="97"/>
      <c r="F73" s="97"/>
      <c r="G73" s="97"/>
      <c r="H73" s="97"/>
      <c r="I73" s="97"/>
      <c r="J73" s="97"/>
      <c r="K73" s="97"/>
      <c r="L73" s="97"/>
      <c r="M73" s="97"/>
    </row>
    <row r="74" spans="1:16" s="1" customFormat="1" ht="21" customHeight="1" x14ac:dyDescent="0.25">
      <c r="A74" s="96"/>
      <c r="B74" s="96"/>
      <c r="C74" s="97" t="s">
        <v>3</v>
      </c>
      <c r="D74" s="97"/>
      <c r="E74" s="97" t="s">
        <v>4</v>
      </c>
      <c r="F74" s="97" t="s">
        <v>5</v>
      </c>
      <c r="G74" s="97"/>
      <c r="H74" s="97"/>
      <c r="I74" s="97"/>
      <c r="J74" s="97"/>
      <c r="K74" s="97"/>
      <c r="L74" s="97"/>
      <c r="M74" s="97"/>
    </row>
    <row r="75" spans="1:16" s="1" customFormat="1" ht="34.5" x14ac:dyDescent="0.25">
      <c r="A75" s="96"/>
      <c r="B75" s="96"/>
      <c r="C75" s="98" t="s">
        <v>6</v>
      </c>
      <c r="D75" s="98" t="s">
        <v>7</v>
      </c>
      <c r="E75" s="97"/>
      <c r="F75" s="98" t="s">
        <v>8</v>
      </c>
      <c r="G75" s="98" t="s">
        <v>9</v>
      </c>
      <c r="H75" s="98" t="s">
        <v>10</v>
      </c>
      <c r="I75" s="98" t="s">
        <v>11</v>
      </c>
      <c r="J75" s="98" t="s">
        <v>12</v>
      </c>
      <c r="K75" s="98" t="s">
        <v>13</v>
      </c>
      <c r="L75" s="98" t="s">
        <v>14</v>
      </c>
      <c r="M75" s="98" t="s">
        <v>15</v>
      </c>
    </row>
    <row r="76" spans="1:16" ht="12.75" customHeight="1" x14ac:dyDescent="0.25">
      <c r="A76" s="66"/>
      <c r="B76" s="66"/>
      <c r="C76" s="92"/>
      <c r="D76" s="92"/>
      <c r="E76" s="92"/>
      <c r="F76" s="92"/>
      <c r="G76" s="92"/>
      <c r="H76" s="92"/>
      <c r="I76" s="92"/>
      <c r="J76" s="92"/>
      <c r="K76" s="92"/>
      <c r="L76" s="92"/>
      <c r="M76" s="66"/>
      <c r="O76" s="6"/>
    </row>
    <row r="77" spans="1:16" ht="21" customHeight="1" x14ac:dyDescent="0.25">
      <c r="A77" s="30" t="s">
        <v>72</v>
      </c>
      <c r="B77" s="31"/>
      <c r="C77" s="67">
        <f t="shared" ref="C77:C94" si="39">E77+F77</f>
        <v>6782</v>
      </c>
      <c r="D77" s="68">
        <f t="shared" ref="D77:D94" si="40">+C77/$C$8*100</f>
        <v>26.324574001474982</v>
      </c>
      <c r="E77" s="67">
        <f>E78+E80+E87+E90+E95+E102</f>
        <v>4678</v>
      </c>
      <c r="F77" s="67">
        <f>SUM(G77:M77)</f>
        <v>2104</v>
      </c>
      <c r="G77" s="67">
        <f t="shared" ref="G77:M77" si="41">G80+G87+G90+G95+G102</f>
        <v>242</v>
      </c>
      <c r="H77" s="67">
        <f t="shared" si="41"/>
        <v>24</v>
      </c>
      <c r="I77" s="67">
        <f t="shared" si="41"/>
        <v>280</v>
      </c>
      <c r="J77" s="67">
        <f t="shared" si="41"/>
        <v>195</v>
      </c>
      <c r="K77" s="67">
        <f t="shared" si="41"/>
        <v>514</v>
      </c>
      <c r="L77" s="67">
        <f t="shared" si="41"/>
        <v>514</v>
      </c>
      <c r="M77" s="69">
        <f t="shared" si="41"/>
        <v>335</v>
      </c>
      <c r="N77" s="5"/>
      <c r="O77" s="6"/>
    </row>
    <row r="78" spans="1:16" ht="21" customHeight="1" x14ac:dyDescent="0.25">
      <c r="A78" s="30" t="s">
        <v>73</v>
      </c>
      <c r="B78" s="31"/>
      <c r="C78" s="27">
        <f>E78+F78</f>
        <v>17</v>
      </c>
      <c r="D78" s="32">
        <f>+C78/$C$8*100</f>
        <v>6.5986104102783064E-2</v>
      </c>
      <c r="E78" s="33">
        <f>E79</f>
        <v>17</v>
      </c>
      <c r="F78" s="33">
        <f>SUM(G78:M78)</f>
        <v>0</v>
      </c>
      <c r="G78" s="33">
        <f t="shared" ref="G78:M78" si="42">G79</f>
        <v>0</v>
      </c>
      <c r="H78" s="33">
        <f t="shared" si="42"/>
        <v>0</v>
      </c>
      <c r="I78" s="33">
        <f t="shared" si="42"/>
        <v>0</v>
      </c>
      <c r="J78" s="33">
        <f t="shared" si="42"/>
        <v>0</v>
      </c>
      <c r="K78" s="33">
        <f t="shared" si="42"/>
        <v>0</v>
      </c>
      <c r="L78" s="33">
        <f t="shared" si="42"/>
        <v>0</v>
      </c>
      <c r="M78" s="34">
        <f t="shared" si="42"/>
        <v>0</v>
      </c>
      <c r="N78" s="5"/>
      <c r="O78" s="6"/>
    </row>
    <row r="79" spans="1:16" ht="21" customHeight="1" x14ac:dyDescent="0.25">
      <c r="A79" s="30"/>
      <c r="B79" s="3" t="s">
        <v>74</v>
      </c>
      <c r="C79" s="36">
        <f t="shared" ref="C79" si="43">E79+F79</f>
        <v>17</v>
      </c>
      <c r="D79" s="37">
        <f t="shared" ref="D79" si="44">+C79/$C$8*100</f>
        <v>6.5986104102783064E-2</v>
      </c>
      <c r="E79" s="89">
        <v>17</v>
      </c>
      <c r="F79" s="36">
        <v>0</v>
      </c>
      <c r="G79" s="67"/>
      <c r="H79" s="67"/>
      <c r="I79" s="67"/>
      <c r="J79" s="67"/>
      <c r="K79" s="67"/>
      <c r="L79" s="67"/>
      <c r="M79" s="69"/>
      <c r="N79" s="5"/>
      <c r="O79" s="6"/>
    </row>
    <row r="80" spans="1:16" s="9" customFormat="1" ht="21" customHeight="1" x14ac:dyDescent="0.25">
      <c r="A80" s="30" t="s">
        <v>34</v>
      </c>
      <c r="B80" s="31"/>
      <c r="C80" s="27">
        <f>E80+F80</f>
        <v>360</v>
      </c>
      <c r="D80" s="32">
        <f t="shared" si="40"/>
        <v>1.3973527927648177</v>
      </c>
      <c r="E80" s="27">
        <f>SUM(E81:E86)</f>
        <v>210</v>
      </c>
      <c r="F80" s="27">
        <f>SUM(G80:M80)</f>
        <v>150</v>
      </c>
      <c r="G80" s="27">
        <f t="shared" ref="G80:M80" si="45">SUM(G81:G86)</f>
        <v>0</v>
      </c>
      <c r="H80" s="27">
        <f t="shared" si="45"/>
        <v>12</v>
      </c>
      <c r="I80" s="27">
        <f t="shared" si="45"/>
        <v>10</v>
      </c>
      <c r="J80" s="27">
        <f t="shared" si="45"/>
        <v>37</v>
      </c>
      <c r="K80" s="27">
        <f t="shared" si="45"/>
        <v>40</v>
      </c>
      <c r="L80" s="27">
        <f t="shared" si="45"/>
        <v>5</v>
      </c>
      <c r="M80" s="29">
        <f t="shared" si="45"/>
        <v>46</v>
      </c>
      <c r="N80" s="5"/>
      <c r="P80" s="10">
        <f>N80+N87</f>
        <v>0</v>
      </c>
    </row>
    <row r="81" spans="1:15" ht="21" customHeight="1" x14ac:dyDescent="0.25">
      <c r="A81" s="55"/>
      <c r="B81" s="55" t="s">
        <v>75</v>
      </c>
      <c r="C81" s="36">
        <f t="shared" si="39"/>
        <v>45</v>
      </c>
      <c r="D81" s="37">
        <f t="shared" si="40"/>
        <v>0.17466909909560221</v>
      </c>
      <c r="E81" s="64">
        <v>35</v>
      </c>
      <c r="F81" s="36">
        <v>10</v>
      </c>
      <c r="G81" s="57"/>
      <c r="H81" s="57"/>
      <c r="I81" s="57"/>
      <c r="J81" s="57"/>
      <c r="K81" s="57">
        <v>10</v>
      </c>
      <c r="L81" s="57"/>
      <c r="M81" s="58"/>
      <c r="O81" s="6"/>
    </row>
    <row r="82" spans="1:15" ht="21" customHeight="1" x14ac:dyDescent="0.25">
      <c r="A82" s="55"/>
      <c r="B82" s="55" t="s">
        <v>76</v>
      </c>
      <c r="C82" s="36">
        <f t="shared" si="39"/>
        <v>24</v>
      </c>
      <c r="D82" s="37">
        <f t="shared" si="40"/>
        <v>9.3156852850987848E-2</v>
      </c>
      <c r="E82" s="64">
        <v>12</v>
      </c>
      <c r="F82" s="36">
        <v>12</v>
      </c>
      <c r="G82" s="57"/>
      <c r="H82" s="57">
        <v>12</v>
      </c>
      <c r="I82" s="57"/>
      <c r="J82" s="57"/>
      <c r="K82" s="57"/>
      <c r="L82" s="57"/>
      <c r="M82" s="58"/>
      <c r="O82" s="6"/>
    </row>
    <row r="83" spans="1:15" ht="21" customHeight="1" x14ac:dyDescent="0.25">
      <c r="A83" s="55"/>
      <c r="B83" s="55" t="s">
        <v>77</v>
      </c>
      <c r="C83" s="36">
        <f t="shared" si="39"/>
        <v>12</v>
      </c>
      <c r="D83" s="37">
        <f t="shared" si="40"/>
        <v>4.6578426425493924E-2</v>
      </c>
      <c r="E83" s="64">
        <v>12</v>
      </c>
      <c r="F83" s="36"/>
      <c r="G83" s="57"/>
      <c r="H83" s="57"/>
      <c r="I83" s="57"/>
      <c r="J83" s="57"/>
      <c r="K83" s="57"/>
      <c r="L83" s="57"/>
      <c r="M83" s="58"/>
      <c r="O83" s="6"/>
    </row>
    <row r="84" spans="1:15" ht="21" customHeight="1" x14ac:dyDescent="0.25">
      <c r="A84" s="55"/>
      <c r="B84" s="55" t="s">
        <v>78</v>
      </c>
      <c r="C84" s="36">
        <f t="shared" si="39"/>
        <v>53</v>
      </c>
      <c r="D84" s="37">
        <f t="shared" si="40"/>
        <v>0.20572138337926482</v>
      </c>
      <c r="E84" s="64">
        <v>43</v>
      </c>
      <c r="F84" s="36">
        <v>10</v>
      </c>
      <c r="G84" s="57"/>
      <c r="H84" s="57"/>
      <c r="I84" s="57"/>
      <c r="J84" s="57"/>
      <c r="K84" s="57">
        <v>10</v>
      </c>
      <c r="L84" s="57"/>
      <c r="M84" s="58"/>
      <c r="O84" s="6"/>
    </row>
    <row r="85" spans="1:15" ht="21" customHeight="1" x14ac:dyDescent="0.25">
      <c r="A85" s="55"/>
      <c r="B85" s="55" t="s">
        <v>79</v>
      </c>
      <c r="C85" s="36">
        <f t="shared" si="39"/>
        <v>212</v>
      </c>
      <c r="D85" s="37">
        <f t="shared" si="40"/>
        <v>0.82288553351705929</v>
      </c>
      <c r="E85" s="64">
        <v>94</v>
      </c>
      <c r="F85" s="36">
        <v>118</v>
      </c>
      <c r="G85" s="57"/>
      <c r="H85" s="57"/>
      <c r="I85" s="57">
        <v>10</v>
      </c>
      <c r="J85" s="57">
        <v>37</v>
      </c>
      <c r="K85" s="57">
        <v>20</v>
      </c>
      <c r="L85" s="57">
        <v>5</v>
      </c>
      <c r="M85" s="58">
        <v>46</v>
      </c>
      <c r="O85" s="6"/>
    </row>
    <row r="86" spans="1:15" ht="21" customHeight="1" x14ac:dyDescent="0.25">
      <c r="A86" s="55"/>
      <c r="B86" s="55" t="s">
        <v>80</v>
      </c>
      <c r="C86" s="36">
        <f t="shared" si="39"/>
        <v>14</v>
      </c>
      <c r="D86" s="37">
        <f t="shared" si="40"/>
        <v>5.4341497496409576E-2</v>
      </c>
      <c r="E86" s="64">
        <v>14</v>
      </c>
      <c r="F86" s="36"/>
      <c r="G86" s="57"/>
      <c r="H86" s="57"/>
      <c r="I86" s="57"/>
      <c r="J86" s="57"/>
      <c r="K86" s="57"/>
      <c r="L86" s="57"/>
      <c r="M86" s="58"/>
      <c r="O86" s="6"/>
    </row>
    <row r="87" spans="1:15" s="9" customFormat="1" ht="21" customHeight="1" x14ac:dyDescent="0.25">
      <c r="A87" s="56" t="s">
        <v>81</v>
      </c>
      <c r="C87" s="27">
        <f t="shared" si="39"/>
        <v>147</v>
      </c>
      <c r="D87" s="32">
        <f t="shared" si="40"/>
        <v>0.57058572371230065</v>
      </c>
      <c r="E87" s="27">
        <f>SUM(E88:E89)</f>
        <v>136</v>
      </c>
      <c r="F87" s="27">
        <f>SUM(G87:M87)</f>
        <v>11</v>
      </c>
      <c r="G87" s="27">
        <f>SUM(G88:G89)</f>
        <v>0</v>
      </c>
      <c r="H87" s="27">
        <f t="shared" ref="H87:M87" si="46">SUM(H88:H89)</f>
        <v>0</v>
      </c>
      <c r="I87" s="27">
        <f t="shared" si="46"/>
        <v>0</v>
      </c>
      <c r="J87" s="27">
        <f t="shared" si="46"/>
        <v>0</v>
      </c>
      <c r="K87" s="27">
        <f t="shared" si="46"/>
        <v>11</v>
      </c>
      <c r="L87" s="27">
        <f>SUM(L88:L89)</f>
        <v>0</v>
      </c>
      <c r="M87" s="29">
        <f t="shared" si="46"/>
        <v>0</v>
      </c>
      <c r="N87" s="5"/>
      <c r="O87" s="6"/>
    </row>
    <row r="88" spans="1:15" ht="21" customHeight="1" x14ac:dyDescent="0.25">
      <c r="A88" s="55"/>
      <c r="B88" s="55" t="s">
        <v>82</v>
      </c>
      <c r="C88" s="36">
        <f t="shared" si="39"/>
        <v>99</v>
      </c>
      <c r="D88" s="37">
        <f t="shared" si="40"/>
        <v>0.38427201801032485</v>
      </c>
      <c r="E88" s="57">
        <v>88</v>
      </c>
      <c r="F88" s="36">
        <v>11</v>
      </c>
      <c r="G88" s="57"/>
      <c r="H88" s="57"/>
      <c r="I88" s="57"/>
      <c r="J88" s="57"/>
      <c r="K88" s="57">
        <v>11</v>
      </c>
      <c r="L88" s="57"/>
      <c r="M88" s="58"/>
      <c r="O88" s="6"/>
    </row>
    <row r="89" spans="1:15" ht="21" customHeight="1" x14ac:dyDescent="0.25">
      <c r="A89" s="55"/>
      <c r="B89" s="55" t="s">
        <v>83</v>
      </c>
      <c r="C89" s="36">
        <f t="shared" si="39"/>
        <v>48</v>
      </c>
      <c r="D89" s="37">
        <f t="shared" si="40"/>
        <v>0.1863137057019757</v>
      </c>
      <c r="E89" s="57">
        <v>48</v>
      </c>
      <c r="F89" s="36"/>
      <c r="G89" s="57"/>
      <c r="H89" s="57"/>
      <c r="I89" s="57"/>
      <c r="J89" s="57"/>
      <c r="K89" s="57"/>
      <c r="L89" s="57"/>
      <c r="M89" s="58"/>
      <c r="O89" s="6"/>
    </row>
    <row r="90" spans="1:15" ht="21" customHeight="1" x14ac:dyDescent="0.25">
      <c r="A90" s="56" t="s">
        <v>27</v>
      </c>
      <c r="B90" s="9"/>
      <c r="C90" s="27">
        <f t="shared" si="39"/>
        <v>2024</v>
      </c>
      <c r="D90" s="32">
        <f t="shared" si="40"/>
        <v>7.8562279237666424</v>
      </c>
      <c r="E90" s="27">
        <f>SUM(E91:E94)</f>
        <v>1360</v>
      </c>
      <c r="F90" s="27">
        <f>SUM(G90:M90)</f>
        <v>664</v>
      </c>
      <c r="G90" s="27">
        <f>SUM(G91:G94)</f>
        <v>88</v>
      </c>
      <c r="H90" s="27">
        <f t="shared" ref="H90:M90" si="47">SUM(H91:H94)</f>
        <v>0</v>
      </c>
      <c r="I90" s="27">
        <f t="shared" si="47"/>
        <v>118</v>
      </c>
      <c r="J90" s="27">
        <f t="shared" si="47"/>
        <v>49</v>
      </c>
      <c r="K90" s="27">
        <f t="shared" si="47"/>
        <v>186</v>
      </c>
      <c r="L90" s="27">
        <f t="shared" si="47"/>
        <v>109</v>
      </c>
      <c r="M90" s="29">
        <f t="shared" si="47"/>
        <v>114</v>
      </c>
      <c r="O90" s="6"/>
    </row>
    <row r="91" spans="1:15" ht="21" customHeight="1" x14ac:dyDescent="0.25">
      <c r="A91" s="55"/>
      <c r="B91" s="55" t="s">
        <v>84</v>
      </c>
      <c r="C91" s="36">
        <f t="shared" si="39"/>
        <v>53</v>
      </c>
      <c r="D91" s="37">
        <f t="shared" si="40"/>
        <v>0.20572138337926482</v>
      </c>
      <c r="E91" s="57">
        <v>53</v>
      </c>
      <c r="F91" s="36"/>
      <c r="G91" s="57"/>
      <c r="H91" s="57"/>
      <c r="I91" s="57"/>
      <c r="J91" s="57"/>
      <c r="K91" s="57"/>
      <c r="L91" s="57"/>
      <c r="M91" s="58"/>
      <c r="O91" s="6"/>
    </row>
    <row r="92" spans="1:15" ht="21" customHeight="1" x14ac:dyDescent="0.25">
      <c r="A92" s="55"/>
      <c r="B92" s="55" t="s">
        <v>85</v>
      </c>
      <c r="C92" s="36">
        <f t="shared" si="39"/>
        <v>1571</v>
      </c>
      <c r="D92" s="37">
        <f t="shared" si="40"/>
        <v>6.0978923262042457</v>
      </c>
      <c r="E92" s="57">
        <v>907</v>
      </c>
      <c r="F92" s="36">
        <v>664</v>
      </c>
      <c r="G92" s="57">
        <v>88</v>
      </c>
      <c r="H92" s="57"/>
      <c r="I92" s="57">
        <v>118</v>
      </c>
      <c r="J92" s="57">
        <v>49</v>
      </c>
      <c r="K92" s="57">
        <v>186</v>
      </c>
      <c r="L92" s="57">
        <v>109</v>
      </c>
      <c r="M92" s="58">
        <v>114</v>
      </c>
      <c r="O92" s="6"/>
    </row>
    <row r="93" spans="1:15" ht="21" customHeight="1" x14ac:dyDescent="0.25">
      <c r="A93" s="55"/>
      <c r="B93" s="55" t="s">
        <v>86</v>
      </c>
      <c r="C93" s="36">
        <f t="shared" si="39"/>
        <v>200</v>
      </c>
      <c r="D93" s="37">
        <f t="shared" si="40"/>
        <v>0.77630710709156547</v>
      </c>
      <c r="E93" s="57">
        <v>200</v>
      </c>
      <c r="F93" s="36"/>
      <c r="G93" s="57"/>
      <c r="H93" s="57"/>
      <c r="I93" s="57"/>
      <c r="J93" s="57"/>
      <c r="K93" s="57"/>
      <c r="L93" s="57"/>
      <c r="M93" s="58"/>
      <c r="O93" s="6"/>
    </row>
    <row r="94" spans="1:15" ht="21" customHeight="1" x14ac:dyDescent="0.25">
      <c r="A94" s="55"/>
      <c r="B94" s="55" t="s">
        <v>87</v>
      </c>
      <c r="C94" s="36">
        <f t="shared" si="39"/>
        <v>200</v>
      </c>
      <c r="D94" s="37">
        <f t="shared" si="40"/>
        <v>0.77630710709156547</v>
      </c>
      <c r="E94" s="57">
        <v>200</v>
      </c>
      <c r="F94" s="36"/>
      <c r="G94" s="57"/>
      <c r="H94" s="57"/>
      <c r="I94" s="57"/>
      <c r="J94" s="57"/>
      <c r="K94" s="57"/>
      <c r="L94" s="57"/>
      <c r="M94" s="58"/>
      <c r="O94" s="6"/>
    </row>
    <row r="95" spans="1:15" ht="21" customHeight="1" x14ac:dyDescent="0.25">
      <c r="A95" s="56" t="s">
        <v>48</v>
      </c>
      <c r="B95" s="9"/>
      <c r="C95" s="27">
        <f t="shared" ref="C95:C103" si="48">E95+F95</f>
        <v>4233</v>
      </c>
      <c r="D95" s="32">
        <f t="shared" ref="D95:D103" si="49">+C95/$C$8*100</f>
        <v>16.430539921592981</v>
      </c>
      <c r="E95" s="27">
        <f>SUM(E96:E101)</f>
        <v>2954</v>
      </c>
      <c r="F95" s="27">
        <f>SUM(G95:M95)</f>
        <v>1279</v>
      </c>
      <c r="G95" s="27">
        <f>SUM(G96:G101)</f>
        <v>154</v>
      </c>
      <c r="H95" s="27">
        <f t="shared" ref="H95:L95" si="50">SUM(H96:H101)</f>
        <v>12</v>
      </c>
      <c r="I95" s="27">
        <f>SUM(I96:I101)</f>
        <v>152</v>
      </c>
      <c r="J95" s="27">
        <f t="shared" si="50"/>
        <v>109</v>
      </c>
      <c r="K95" s="27">
        <f t="shared" si="50"/>
        <v>277</v>
      </c>
      <c r="L95" s="27">
        <f t="shared" si="50"/>
        <v>400</v>
      </c>
      <c r="M95" s="29">
        <f>SUM(M96:M101)</f>
        <v>175</v>
      </c>
      <c r="O95" s="6"/>
    </row>
    <row r="96" spans="1:15" ht="21" customHeight="1" x14ac:dyDescent="0.25">
      <c r="A96" s="55"/>
      <c r="B96" s="55" t="s">
        <v>88</v>
      </c>
      <c r="C96" s="36">
        <f t="shared" si="48"/>
        <v>431</v>
      </c>
      <c r="D96" s="37">
        <f t="shared" si="49"/>
        <v>1.6729418157823237</v>
      </c>
      <c r="E96" s="57">
        <v>405</v>
      </c>
      <c r="F96" s="36">
        <v>26</v>
      </c>
      <c r="G96" s="57"/>
      <c r="H96" s="57"/>
      <c r="I96" s="57"/>
      <c r="J96" s="57"/>
      <c r="K96" s="57"/>
      <c r="L96" s="57">
        <v>26</v>
      </c>
      <c r="M96" s="58"/>
      <c r="O96" s="6"/>
    </row>
    <row r="97" spans="1:15" ht="21" customHeight="1" x14ac:dyDescent="0.25">
      <c r="A97" s="55"/>
      <c r="B97" s="55" t="s">
        <v>89</v>
      </c>
      <c r="C97" s="36">
        <f t="shared" si="48"/>
        <v>292</v>
      </c>
      <c r="D97" s="37">
        <f t="shared" si="49"/>
        <v>1.1334083763536855</v>
      </c>
      <c r="E97" s="57">
        <v>292</v>
      </c>
      <c r="F97" s="36"/>
      <c r="G97" s="57"/>
      <c r="H97" s="57"/>
      <c r="I97" s="57"/>
      <c r="J97" s="57"/>
      <c r="K97" s="57"/>
      <c r="L97" s="57"/>
      <c r="M97" s="58"/>
      <c r="O97" s="6"/>
    </row>
    <row r="98" spans="1:15" ht="21" customHeight="1" x14ac:dyDescent="0.25">
      <c r="A98" s="55"/>
      <c r="B98" s="55" t="s">
        <v>90</v>
      </c>
      <c r="C98" s="36">
        <f t="shared" si="48"/>
        <v>1917</v>
      </c>
      <c r="D98" s="37">
        <f t="shared" si="49"/>
        <v>7.4409036214726543</v>
      </c>
      <c r="E98" s="38">
        <v>1052</v>
      </c>
      <c r="F98" s="36">
        <v>865</v>
      </c>
      <c r="G98" s="57">
        <v>97</v>
      </c>
      <c r="H98" s="57"/>
      <c r="I98" s="57">
        <v>87</v>
      </c>
      <c r="J98" s="57">
        <v>109</v>
      </c>
      <c r="K98" s="57">
        <v>185</v>
      </c>
      <c r="L98" s="57">
        <v>260</v>
      </c>
      <c r="M98" s="58">
        <v>127</v>
      </c>
      <c r="O98" s="6"/>
    </row>
    <row r="99" spans="1:15" ht="21" customHeight="1" x14ac:dyDescent="0.25">
      <c r="A99" s="55"/>
      <c r="B99" s="55" t="s">
        <v>91</v>
      </c>
      <c r="C99" s="36">
        <f t="shared" si="48"/>
        <v>15</v>
      </c>
      <c r="D99" s="37">
        <f t="shared" si="49"/>
        <v>5.8223033031867412E-2</v>
      </c>
      <c r="E99" s="57">
        <v>11</v>
      </c>
      <c r="F99" s="36">
        <v>4</v>
      </c>
      <c r="G99" s="57">
        <v>2</v>
      </c>
      <c r="H99" s="57"/>
      <c r="I99" s="57"/>
      <c r="J99" s="57"/>
      <c r="K99" s="57">
        <v>1</v>
      </c>
      <c r="L99" s="57">
        <v>1</v>
      </c>
      <c r="M99" s="58"/>
      <c r="O99" s="6"/>
    </row>
    <row r="100" spans="1:15" ht="21" customHeight="1" x14ac:dyDescent="0.25">
      <c r="A100" s="55"/>
      <c r="B100" s="55" t="s">
        <v>92</v>
      </c>
      <c r="C100" s="36">
        <f t="shared" si="48"/>
        <v>1271</v>
      </c>
      <c r="D100" s="37">
        <f t="shared" si="49"/>
        <v>4.9334316655668982</v>
      </c>
      <c r="E100" s="57">
        <v>899</v>
      </c>
      <c r="F100" s="36">
        <v>372</v>
      </c>
      <c r="G100" s="57">
        <v>55</v>
      </c>
      <c r="H100" s="57"/>
      <c r="I100" s="57">
        <v>65</v>
      </c>
      <c r="J100" s="57"/>
      <c r="K100" s="57">
        <v>91</v>
      </c>
      <c r="L100" s="57">
        <v>113</v>
      </c>
      <c r="M100" s="58">
        <v>48</v>
      </c>
      <c r="O100" s="6"/>
    </row>
    <row r="101" spans="1:15" ht="21" customHeight="1" x14ac:dyDescent="0.25">
      <c r="A101" s="55"/>
      <c r="B101" s="55" t="s">
        <v>93</v>
      </c>
      <c r="C101" s="36">
        <f t="shared" si="48"/>
        <v>307</v>
      </c>
      <c r="D101" s="37">
        <f t="shared" si="49"/>
        <v>1.1916314093855529</v>
      </c>
      <c r="E101" s="57">
        <v>295</v>
      </c>
      <c r="F101" s="36">
        <v>12</v>
      </c>
      <c r="G101" s="57"/>
      <c r="H101" s="57">
        <v>12</v>
      </c>
      <c r="I101" s="57"/>
      <c r="J101" s="57"/>
      <c r="K101" s="57"/>
      <c r="L101" s="57"/>
      <c r="M101" s="58"/>
      <c r="O101" s="6"/>
    </row>
    <row r="102" spans="1:15" ht="21" customHeight="1" x14ac:dyDescent="0.25">
      <c r="A102" s="56" t="s">
        <v>29</v>
      </c>
      <c r="B102" s="9"/>
      <c r="C102" s="27">
        <f t="shared" si="48"/>
        <v>1</v>
      </c>
      <c r="D102" s="32">
        <f t="shared" si="49"/>
        <v>3.8815355354578267E-3</v>
      </c>
      <c r="E102" s="33">
        <f>E103</f>
        <v>1</v>
      </c>
      <c r="F102" s="27">
        <f>SUM(G102:M102)</f>
        <v>0</v>
      </c>
      <c r="G102" s="33">
        <f>G103</f>
        <v>0</v>
      </c>
      <c r="H102" s="33">
        <f t="shared" ref="H102:M102" si="51">H103</f>
        <v>0</v>
      </c>
      <c r="I102" s="33">
        <f t="shared" si="51"/>
        <v>0</v>
      </c>
      <c r="J102" s="33">
        <f t="shared" si="51"/>
        <v>0</v>
      </c>
      <c r="K102" s="33">
        <f t="shared" si="51"/>
        <v>0</v>
      </c>
      <c r="L102" s="33">
        <f t="shared" si="51"/>
        <v>0</v>
      </c>
      <c r="M102" s="34">
        <f t="shared" si="51"/>
        <v>0</v>
      </c>
    </row>
    <row r="103" spans="1:15" ht="21" customHeight="1" x14ac:dyDescent="0.25">
      <c r="A103" s="55"/>
      <c r="B103" s="55" t="s">
        <v>94</v>
      </c>
      <c r="C103" s="36">
        <f t="shared" si="48"/>
        <v>1</v>
      </c>
      <c r="D103" s="37">
        <f t="shared" si="49"/>
        <v>3.8815355354578267E-3</v>
      </c>
      <c r="E103" s="57">
        <v>1</v>
      </c>
      <c r="F103" s="36"/>
      <c r="G103" s="57">
        <v>0</v>
      </c>
      <c r="H103" s="57">
        <v>0</v>
      </c>
      <c r="I103" s="57"/>
      <c r="J103" s="57">
        <v>0</v>
      </c>
      <c r="K103" s="57">
        <v>0</v>
      </c>
      <c r="L103" s="57">
        <v>0</v>
      </c>
      <c r="M103" s="58">
        <v>0</v>
      </c>
    </row>
    <row r="104" spans="1:15" ht="12.75" customHeight="1" x14ac:dyDescent="0.25">
      <c r="A104" s="55"/>
      <c r="C104" s="36"/>
      <c r="D104" s="37"/>
      <c r="E104" s="36"/>
      <c r="F104" s="36"/>
      <c r="G104" s="36"/>
      <c r="H104" s="36"/>
      <c r="I104" s="36"/>
      <c r="J104" s="36"/>
      <c r="K104" s="36"/>
      <c r="L104" s="36"/>
      <c r="M104" s="70"/>
      <c r="O104" s="6"/>
    </row>
    <row r="105" spans="1:15" ht="21" customHeight="1" x14ac:dyDescent="0.25">
      <c r="A105" s="30" t="s">
        <v>95</v>
      </c>
      <c r="B105" s="31"/>
      <c r="C105" s="67">
        <f>E105+F105</f>
        <v>3574</v>
      </c>
      <c r="D105" s="68">
        <f t="shared" ref="D105:D130" si="52">+C105/$C$8*100</f>
        <v>13.872608003726276</v>
      </c>
      <c r="E105" s="67">
        <f>E106+E110++E112+E114+E120+E127+E129</f>
        <v>2706</v>
      </c>
      <c r="F105" s="27">
        <f>SUM(G105:M105)</f>
        <v>868</v>
      </c>
      <c r="G105" s="67">
        <f t="shared" ref="G105:M105" si="53">G106+G110++G112+G114+G120+G127+G129</f>
        <v>80</v>
      </c>
      <c r="H105" s="67">
        <f t="shared" si="53"/>
        <v>0</v>
      </c>
      <c r="I105" s="67">
        <f t="shared" si="53"/>
        <v>121</v>
      </c>
      <c r="J105" s="67">
        <f t="shared" si="53"/>
        <v>131</v>
      </c>
      <c r="K105" s="67">
        <f t="shared" si="53"/>
        <v>229</v>
      </c>
      <c r="L105" s="67">
        <f t="shared" si="53"/>
        <v>113</v>
      </c>
      <c r="M105" s="69">
        <f t="shared" si="53"/>
        <v>194</v>
      </c>
      <c r="N105" s="5"/>
      <c r="O105" s="6"/>
    </row>
    <row r="106" spans="1:15" ht="21" customHeight="1" x14ac:dyDescent="0.25">
      <c r="A106" s="30" t="s">
        <v>34</v>
      </c>
      <c r="B106" s="31"/>
      <c r="C106" s="27">
        <f t="shared" ref="C106:C130" si="54">E106+F106</f>
        <v>71</v>
      </c>
      <c r="D106" s="32">
        <f t="shared" si="52"/>
        <v>0.27558902301750576</v>
      </c>
      <c r="E106" s="27">
        <f>SUM(E107:E109)</f>
        <v>69</v>
      </c>
      <c r="F106" s="27">
        <f>SUM(G106:M106)</f>
        <v>2</v>
      </c>
      <c r="G106" s="27">
        <f t="shared" ref="G106:M106" si="55">SUM(G107:G109)</f>
        <v>0</v>
      </c>
      <c r="H106" s="27">
        <f t="shared" si="55"/>
        <v>0</v>
      </c>
      <c r="I106" s="27">
        <f t="shared" si="55"/>
        <v>0</v>
      </c>
      <c r="J106" s="27">
        <f t="shared" si="55"/>
        <v>0</v>
      </c>
      <c r="K106" s="27">
        <f t="shared" si="55"/>
        <v>0</v>
      </c>
      <c r="L106" s="27">
        <f t="shared" si="55"/>
        <v>0</v>
      </c>
      <c r="M106" s="29">
        <f t="shared" si="55"/>
        <v>2</v>
      </c>
      <c r="N106" s="5"/>
      <c r="O106" s="6"/>
    </row>
    <row r="107" spans="1:15" ht="21" customHeight="1" x14ac:dyDescent="0.25">
      <c r="A107" s="55"/>
      <c r="B107" s="55" t="s">
        <v>96</v>
      </c>
      <c r="C107" s="36">
        <f t="shared" si="54"/>
        <v>15</v>
      </c>
      <c r="D107" s="37">
        <f>+C107/$C$8*100</f>
        <v>5.8223033031867412E-2</v>
      </c>
      <c r="E107" s="57">
        <v>15</v>
      </c>
      <c r="F107" s="36"/>
      <c r="G107" s="57"/>
      <c r="H107" s="57"/>
      <c r="I107" s="57"/>
      <c r="J107" s="57"/>
      <c r="K107" s="57"/>
      <c r="L107" s="57"/>
      <c r="M107" s="58"/>
      <c r="O107" s="6"/>
    </row>
    <row r="108" spans="1:15" ht="21" customHeight="1" x14ac:dyDescent="0.25">
      <c r="A108" s="55"/>
      <c r="B108" s="55" t="s">
        <v>97</v>
      </c>
      <c r="C108" s="36">
        <f t="shared" si="54"/>
        <v>24</v>
      </c>
      <c r="D108" s="37">
        <f>+C108/$C$8*100</f>
        <v>9.3156852850987848E-2</v>
      </c>
      <c r="E108" s="57">
        <v>24</v>
      </c>
      <c r="F108" s="36"/>
      <c r="G108" s="57"/>
      <c r="H108" s="57"/>
      <c r="I108" s="57"/>
      <c r="J108" s="57"/>
      <c r="K108" s="57"/>
      <c r="L108" s="57"/>
      <c r="M108" s="58"/>
      <c r="O108" s="6"/>
    </row>
    <row r="109" spans="1:15" ht="21" customHeight="1" x14ac:dyDescent="0.25">
      <c r="A109" s="55"/>
      <c r="B109" s="55" t="s">
        <v>98</v>
      </c>
      <c r="C109" s="36">
        <f t="shared" si="54"/>
        <v>32</v>
      </c>
      <c r="D109" s="37">
        <f>+C109/$C$8*100</f>
        <v>0.12420913713465045</v>
      </c>
      <c r="E109" s="57">
        <v>30</v>
      </c>
      <c r="F109" s="36">
        <v>2</v>
      </c>
      <c r="G109" s="57"/>
      <c r="H109" s="57"/>
      <c r="I109" s="57"/>
      <c r="J109" s="57"/>
      <c r="K109" s="57"/>
      <c r="L109" s="57"/>
      <c r="M109" s="58">
        <v>2</v>
      </c>
      <c r="O109" s="6"/>
    </row>
    <row r="110" spans="1:15" ht="21" customHeight="1" x14ac:dyDescent="0.25">
      <c r="A110" s="30" t="s">
        <v>40</v>
      </c>
      <c r="B110" s="55"/>
      <c r="C110" s="67">
        <f>E110+F110</f>
        <v>51</v>
      </c>
      <c r="D110" s="68">
        <f t="shared" ref="D110" si="56">+C110/$C$8*100</f>
        <v>0.19795831230834918</v>
      </c>
      <c r="E110" s="71">
        <f>SUM(E111)</f>
        <v>51</v>
      </c>
      <c r="F110" s="27"/>
      <c r="G110" s="71">
        <f>SUM(G111)</f>
        <v>0</v>
      </c>
      <c r="H110" s="71">
        <f t="shared" ref="H110:M110" si="57">SUM(H111)</f>
        <v>0</v>
      </c>
      <c r="I110" s="71">
        <f t="shared" si="57"/>
        <v>0</v>
      </c>
      <c r="J110" s="71">
        <f t="shared" si="57"/>
        <v>0</v>
      </c>
      <c r="K110" s="71">
        <f t="shared" si="57"/>
        <v>0</v>
      </c>
      <c r="L110" s="71">
        <f t="shared" si="57"/>
        <v>0</v>
      </c>
      <c r="M110" s="72">
        <f t="shared" si="57"/>
        <v>0</v>
      </c>
      <c r="O110" s="6"/>
    </row>
    <row r="111" spans="1:15" ht="21" customHeight="1" x14ac:dyDescent="0.25">
      <c r="A111" s="55"/>
      <c r="B111" s="55" t="s">
        <v>99</v>
      </c>
      <c r="C111" s="36">
        <f t="shared" ref="C111" si="58">E111+F111</f>
        <v>51</v>
      </c>
      <c r="D111" s="37">
        <f>+C111/$C$8*100</f>
        <v>0.19795831230834918</v>
      </c>
      <c r="E111" s="57">
        <v>51</v>
      </c>
      <c r="F111" s="36">
        <v>0</v>
      </c>
      <c r="G111" s="57">
        <v>0</v>
      </c>
      <c r="H111" s="57">
        <v>0</v>
      </c>
      <c r="I111" s="57">
        <v>0</v>
      </c>
      <c r="J111" s="57">
        <v>0</v>
      </c>
      <c r="K111" s="57">
        <v>0</v>
      </c>
      <c r="L111" s="57">
        <v>0</v>
      </c>
      <c r="M111" s="58">
        <v>0</v>
      </c>
      <c r="O111" s="6"/>
    </row>
    <row r="112" spans="1:15" ht="21" customHeight="1" x14ac:dyDescent="0.25">
      <c r="A112" s="30" t="s">
        <v>100</v>
      </c>
      <c r="B112" s="31"/>
      <c r="C112" s="27">
        <f t="shared" si="54"/>
        <v>6</v>
      </c>
      <c r="D112" s="32">
        <f t="shared" ref="D112:D114" si="59">+C112/$C$8*100</f>
        <v>2.3289213212746962E-2</v>
      </c>
      <c r="E112" s="27">
        <f>E113</f>
        <v>6</v>
      </c>
      <c r="F112" s="27">
        <f t="shared" ref="F112:F129" si="60">SUM(G112:M112)</f>
        <v>0</v>
      </c>
      <c r="G112" s="27">
        <f t="shared" ref="G112:M112" si="61">G113</f>
        <v>0</v>
      </c>
      <c r="H112" s="27">
        <f t="shared" si="61"/>
        <v>0</v>
      </c>
      <c r="I112" s="27">
        <f t="shared" si="61"/>
        <v>0</v>
      </c>
      <c r="J112" s="27">
        <f t="shared" si="61"/>
        <v>0</v>
      </c>
      <c r="K112" s="27">
        <f t="shared" si="61"/>
        <v>0</v>
      </c>
      <c r="L112" s="27">
        <f t="shared" si="61"/>
        <v>0</v>
      </c>
      <c r="M112" s="29">
        <f t="shared" si="61"/>
        <v>0</v>
      </c>
      <c r="N112" s="5"/>
      <c r="O112" s="6"/>
    </row>
    <row r="113" spans="1:15" s="9" customFormat="1" ht="21" customHeight="1" x14ac:dyDescent="0.25">
      <c r="A113" s="56"/>
      <c r="B113" s="3" t="s">
        <v>101</v>
      </c>
      <c r="C113" s="36">
        <f t="shared" si="54"/>
        <v>6</v>
      </c>
      <c r="D113" s="37">
        <f t="shared" si="59"/>
        <v>2.3289213212746962E-2</v>
      </c>
      <c r="E113" s="57">
        <v>6</v>
      </c>
      <c r="F113" s="27"/>
      <c r="G113" s="57">
        <v>0</v>
      </c>
      <c r="H113" s="57">
        <v>0</v>
      </c>
      <c r="I113" s="57">
        <v>0</v>
      </c>
      <c r="J113" s="57">
        <v>0</v>
      </c>
      <c r="K113" s="57">
        <v>0</v>
      </c>
      <c r="L113" s="57">
        <v>0</v>
      </c>
      <c r="M113" s="58">
        <v>0</v>
      </c>
      <c r="O113" s="10"/>
    </row>
    <row r="114" spans="1:15" s="9" customFormat="1" ht="21" customHeight="1" x14ac:dyDescent="0.25">
      <c r="A114" s="56" t="s">
        <v>27</v>
      </c>
      <c r="C114" s="27">
        <f t="shared" si="54"/>
        <v>1410</v>
      </c>
      <c r="D114" s="32">
        <f t="shared" si="59"/>
        <v>5.4729651049955361</v>
      </c>
      <c r="E114" s="27">
        <f>SUM(E115:E119)</f>
        <v>1272</v>
      </c>
      <c r="F114" s="27">
        <f t="shared" si="60"/>
        <v>138</v>
      </c>
      <c r="G114" s="27">
        <f>SUM(G115:G119)</f>
        <v>30</v>
      </c>
      <c r="H114" s="27">
        <f t="shared" ref="H114:M114" si="62">SUM(H115:H119)</f>
        <v>0</v>
      </c>
      <c r="I114" s="27">
        <f t="shared" si="62"/>
        <v>0</v>
      </c>
      <c r="J114" s="27">
        <f t="shared" si="62"/>
        <v>5</v>
      </c>
      <c r="K114" s="27">
        <f t="shared" si="62"/>
        <v>19</v>
      </c>
      <c r="L114" s="27">
        <f>SUM(L115:L119)</f>
        <v>26</v>
      </c>
      <c r="M114" s="29">
        <f t="shared" si="62"/>
        <v>58</v>
      </c>
      <c r="O114" s="10"/>
    </row>
    <row r="115" spans="1:15" ht="21" customHeight="1" x14ac:dyDescent="0.25">
      <c r="A115" s="55"/>
      <c r="B115" s="55" t="s">
        <v>102</v>
      </c>
      <c r="C115" s="36">
        <f t="shared" si="54"/>
        <v>408</v>
      </c>
      <c r="D115" s="37">
        <f>+C115/$C$8*100</f>
        <v>1.5836664984667934</v>
      </c>
      <c r="E115" s="57">
        <v>376</v>
      </c>
      <c r="F115" s="36">
        <v>32</v>
      </c>
      <c r="G115" s="57">
        <v>7</v>
      </c>
      <c r="H115" s="57"/>
      <c r="I115" s="57"/>
      <c r="J115" s="57"/>
      <c r="K115" s="57"/>
      <c r="L115" s="57">
        <v>9</v>
      </c>
      <c r="M115" s="58">
        <v>16</v>
      </c>
      <c r="O115" s="6"/>
    </row>
    <row r="116" spans="1:15" ht="21" customHeight="1" x14ac:dyDescent="0.25">
      <c r="A116" s="55"/>
      <c r="B116" s="55" t="s">
        <v>103</v>
      </c>
      <c r="C116" s="36">
        <f t="shared" si="54"/>
        <v>123</v>
      </c>
      <c r="D116" s="37">
        <f t="shared" si="52"/>
        <v>0.47742887086131269</v>
      </c>
      <c r="E116" s="57">
        <v>119</v>
      </c>
      <c r="F116" s="36">
        <v>4</v>
      </c>
      <c r="G116" s="57">
        <v>4</v>
      </c>
      <c r="H116" s="57"/>
      <c r="I116" s="57"/>
      <c r="J116" s="57"/>
      <c r="K116" s="57"/>
      <c r="L116" s="57"/>
      <c r="M116" s="58"/>
      <c r="O116" s="6"/>
    </row>
    <row r="117" spans="1:15" ht="21" customHeight="1" x14ac:dyDescent="0.25">
      <c r="A117" s="55"/>
      <c r="B117" s="55" t="s">
        <v>104</v>
      </c>
      <c r="C117" s="36">
        <f t="shared" si="54"/>
        <v>51</v>
      </c>
      <c r="D117" s="37">
        <f t="shared" si="52"/>
        <v>0.19795831230834918</v>
      </c>
      <c r="E117" s="57">
        <v>39</v>
      </c>
      <c r="F117" s="36">
        <v>12</v>
      </c>
      <c r="G117" s="57"/>
      <c r="H117" s="57"/>
      <c r="I117" s="57"/>
      <c r="J117" s="57">
        <v>5</v>
      </c>
      <c r="K117" s="57"/>
      <c r="L117" s="57"/>
      <c r="M117" s="58">
        <v>7</v>
      </c>
      <c r="O117" s="6"/>
    </row>
    <row r="118" spans="1:15" ht="21" customHeight="1" x14ac:dyDescent="0.25">
      <c r="A118" s="55"/>
      <c r="B118" s="55" t="s">
        <v>105</v>
      </c>
      <c r="C118" s="36">
        <f t="shared" si="54"/>
        <v>572</v>
      </c>
      <c r="D118" s="37">
        <f t="shared" si="52"/>
        <v>2.2202383262818772</v>
      </c>
      <c r="E118" s="57">
        <v>508</v>
      </c>
      <c r="F118" s="36">
        <v>64</v>
      </c>
      <c r="G118" s="57">
        <v>11</v>
      </c>
      <c r="H118" s="57"/>
      <c r="I118" s="57"/>
      <c r="J118" s="57"/>
      <c r="K118" s="57">
        <v>19</v>
      </c>
      <c r="L118" s="57">
        <v>8</v>
      </c>
      <c r="M118" s="58">
        <v>26</v>
      </c>
      <c r="O118" s="6"/>
    </row>
    <row r="119" spans="1:15" ht="21" customHeight="1" x14ac:dyDescent="0.25">
      <c r="A119" s="55"/>
      <c r="B119" s="55" t="s">
        <v>106</v>
      </c>
      <c r="C119" s="36">
        <f t="shared" si="54"/>
        <v>256</v>
      </c>
      <c r="D119" s="37">
        <f t="shared" si="52"/>
        <v>0.99367309707720364</v>
      </c>
      <c r="E119" s="57">
        <v>230</v>
      </c>
      <c r="F119" s="36">
        <v>26</v>
      </c>
      <c r="G119" s="57">
        <v>8</v>
      </c>
      <c r="H119" s="57"/>
      <c r="I119" s="57"/>
      <c r="J119" s="57"/>
      <c r="K119" s="57"/>
      <c r="L119" s="57">
        <v>9</v>
      </c>
      <c r="M119" s="58">
        <v>9</v>
      </c>
      <c r="O119" s="6"/>
    </row>
    <row r="120" spans="1:15" s="9" customFormat="1" ht="21" customHeight="1" x14ac:dyDescent="0.25">
      <c r="A120" s="56" t="s">
        <v>48</v>
      </c>
      <c r="C120" s="27">
        <f t="shared" ref="C120:C126" si="63">E120+F120</f>
        <v>1886</v>
      </c>
      <c r="D120" s="32">
        <f t="shared" ref="D120:D126" si="64">+C120/$C$8*100</f>
        <v>7.320576019873462</v>
      </c>
      <c r="E120" s="27">
        <f>SUM(E121:E126)</f>
        <v>1158</v>
      </c>
      <c r="F120" s="27">
        <f>SUM(G120:M120)</f>
        <v>728</v>
      </c>
      <c r="G120" s="27">
        <f>SUM(G121:G126)</f>
        <v>50</v>
      </c>
      <c r="H120" s="27">
        <f>SUM(H121:H126)</f>
        <v>0</v>
      </c>
      <c r="I120" s="27">
        <f t="shared" ref="I120:M120" si="65">SUM(I121:I126)</f>
        <v>121</v>
      </c>
      <c r="J120" s="27">
        <f t="shared" si="65"/>
        <v>126</v>
      </c>
      <c r="K120" s="27">
        <f t="shared" si="65"/>
        <v>210</v>
      </c>
      <c r="L120" s="27">
        <f t="shared" si="65"/>
        <v>87</v>
      </c>
      <c r="M120" s="29">
        <f t="shared" si="65"/>
        <v>134</v>
      </c>
      <c r="O120" s="6"/>
    </row>
    <row r="121" spans="1:15" ht="21" customHeight="1" x14ac:dyDescent="0.25">
      <c r="A121" s="55"/>
      <c r="B121" s="55" t="s">
        <v>107</v>
      </c>
      <c r="C121" s="36">
        <f t="shared" si="63"/>
        <v>67</v>
      </c>
      <c r="D121" s="37">
        <f t="shared" si="64"/>
        <v>0.26006288087567442</v>
      </c>
      <c r="E121" s="57">
        <v>67</v>
      </c>
      <c r="F121" s="36"/>
      <c r="G121" s="57"/>
      <c r="H121" s="57"/>
      <c r="I121" s="57"/>
      <c r="J121" s="57"/>
      <c r="K121" s="57"/>
      <c r="L121" s="57"/>
      <c r="M121" s="58"/>
      <c r="O121" s="6"/>
    </row>
    <row r="122" spans="1:15" ht="21" customHeight="1" x14ac:dyDescent="0.25">
      <c r="A122" s="55"/>
      <c r="B122" s="55" t="s">
        <v>108</v>
      </c>
      <c r="C122" s="36">
        <f t="shared" si="63"/>
        <v>136</v>
      </c>
      <c r="D122" s="37">
        <f t="shared" si="64"/>
        <v>0.52788883282226451</v>
      </c>
      <c r="E122" s="57">
        <v>136</v>
      </c>
      <c r="F122" s="36"/>
      <c r="G122" s="57"/>
      <c r="H122" s="57"/>
      <c r="I122" s="57"/>
      <c r="J122" s="57"/>
      <c r="K122" s="57"/>
      <c r="L122" s="57"/>
      <c r="M122" s="58"/>
      <c r="O122" s="6"/>
    </row>
    <row r="123" spans="1:15" ht="21" customHeight="1" x14ac:dyDescent="0.25">
      <c r="A123" s="55"/>
      <c r="B123" s="55" t="s">
        <v>109</v>
      </c>
      <c r="C123" s="36">
        <f t="shared" si="63"/>
        <v>600</v>
      </c>
      <c r="D123" s="37">
        <f t="shared" si="64"/>
        <v>2.328921321274696</v>
      </c>
      <c r="E123" s="57">
        <v>466</v>
      </c>
      <c r="F123" s="36">
        <v>134</v>
      </c>
      <c r="G123" s="57"/>
      <c r="H123" s="57"/>
      <c r="I123" s="57"/>
      <c r="J123" s="57"/>
      <c r="K123" s="57">
        <v>134</v>
      </c>
      <c r="L123" s="57"/>
      <c r="M123" s="58"/>
      <c r="O123" s="6"/>
    </row>
    <row r="124" spans="1:15" ht="21" customHeight="1" x14ac:dyDescent="0.25">
      <c r="A124" s="55"/>
      <c r="B124" s="55" t="s">
        <v>87</v>
      </c>
      <c r="C124" s="36">
        <f t="shared" si="63"/>
        <v>933</v>
      </c>
      <c r="D124" s="37">
        <f t="shared" si="64"/>
        <v>3.6214726545821527</v>
      </c>
      <c r="E124" s="57">
        <v>339</v>
      </c>
      <c r="F124" s="36">
        <v>594</v>
      </c>
      <c r="G124" s="57">
        <v>50</v>
      </c>
      <c r="H124" s="57"/>
      <c r="I124" s="57">
        <v>121</v>
      </c>
      <c r="J124" s="57">
        <v>126</v>
      </c>
      <c r="K124" s="57">
        <v>76</v>
      </c>
      <c r="L124" s="57">
        <v>87</v>
      </c>
      <c r="M124" s="58">
        <v>134</v>
      </c>
      <c r="O124" s="6"/>
    </row>
    <row r="125" spans="1:15" ht="21" customHeight="1" x14ac:dyDescent="0.25">
      <c r="A125" s="55"/>
      <c r="B125" s="55" t="s">
        <v>110</v>
      </c>
      <c r="C125" s="36">
        <f t="shared" si="63"/>
        <v>96</v>
      </c>
      <c r="D125" s="37">
        <f t="shared" si="64"/>
        <v>0.37262741140395139</v>
      </c>
      <c r="E125" s="57">
        <v>96</v>
      </c>
      <c r="F125" s="36"/>
      <c r="G125" s="57"/>
      <c r="H125" s="57"/>
      <c r="I125" s="57"/>
      <c r="J125" s="57"/>
      <c r="K125" s="57"/>
      <c r="L125" s="57"/>
      <c r="M125" s="58"/>
      <c r="O125" s="6"/>
    </row>
    <row r="126" spans="1:15" ht="21" customHeight="1" x14ac:dyDescent="0.25">
      <c r="A126" s="55"/>
      <c r="B126" s="55" t="s">
        <v>111</v>
      </c>
      <c r="C126" s="36">
        <f t="shared" si="63"/>
        <v>54</v>
      </c>
      <c r="D126" s="37">
        <f t="shared" si="64"/>
        <v>0.20960291891472266</v>
      </c>
      <c r="E126" s="57">
        <v>54</v>
      </c>
      <c r="F126" s="36"/>
      <c r="G126" s="57"/>
      <c r="H126" s="57"/>
      <c r="I126" s="57"/>
      <c r="J126" s="57"/>
      <c r="K126" s="57"/>
      <c r="L126" s="57"/>
      <c r="M126" s="58"/>
      <c r="O126" s="6"/>
    </row>
    <row r="127" spans="1:15" s="9" customFormat="1" ht="21" customHeight="1" x14ac:dyDescent="0.25">
      <c r="A127" s="56" t="s">
        <v>31</v>
      </c>
      <c r="C127" s="27">
        <f t="shared" si="54"/>
        <v>137</v>
      </c>
      <c r="D127" s="32">
        <f t="shared" si="52"/>
        <v>0.5317703683577224</v>
      </c>
      <c r="E127" s="27">
        <f>SUM(E128:E128)</f>
        <v>137</v>
      </c>
      <c r="F127" s="27">
        <f t="shared" si="60"/>
        <v>0</v>
      </c>
      <c r="G127" s="27">
        <f t="shared" ref="G127:M127" si="66">SUM(G128:G128)</f>
        <v>0</v>
      </c>
      <c r="H127" s="27">
        <f t="shared" si="66"/>
        <v>0</v>
      </c>
      <c r="I127" s="27">
        <f t="shared" si="66"/>
        <v>0</v>
      </c>
      <c r="J127" s="27">
        <f t="shared" si="66"/>
        <v>0</v>
      </c>
      <c r="K127" s="27">
        <f t="shared" si="66"/>
        <v>0</v>
      </c>
      <c r="L127" s="27">
        <f t="shared" si="66"/>
        <v>0</v>
      </c>
      <c r="M127" s="29">
        <f t="shared" si="66"/>
        <v>0</v>
      </c>
    </row>
    <row r="128" spans="1:15" ht="21" customHeight="1" x14ac:dyDescent="0.25">
      <c r="A128" s="55"/>
      <c r="B128" s="55" t="s">
        <v>112</v>
      </c>
      <c r="C128" s="36">
        <f>E128+F128</f>
        <v>137</v>
      </c>
      <c r="D128" s="37">
        <f>+C128/$C$8*100</f>
        <v>0.5317703683577224</v>
      </c>
      <c r="E128" s="57">
        <v>137</v>
      </c>
      <c r="F128" s="36">
        <v>0</v>
      </c>
      <c r="G128" s="57">
        <v>0</v>
      </c>
      <c r="H128" s="57">
        <v>0</v>
      </c>
      <c r="I128" s="57">
        <v>0</v>
      </c>
      <c r="J128" s="57">
        <v>0</v>
      </c>
      <c r="K128" s="57">
        <v>0</v>
      </c>
      <c r="L128" s="57">
        <v>0</v>
      </c>
      <c r="M128" s="58">
        <v>0</v>
      </c>
      <c r="O128" s="6"/>
    </row>
    <row r="129" spans="1:15" s="9" customFormat="1" ht="21" customHeight="1" x14ac:dyDescent="0.25">
      <c r="A129" s="56" t="s">
        <v>69</v>
      </c>
      <c r="C129" s="27">
        <f t="shared" si="54"/>
        <v>13</v>
      </c>
      <c r="D129" s="32">
        <f t="shared" si="52"/>
        <v>5.0459961960951753E-2</v>
      </c>
      <c r="E129" s="73">
        <v>13</v>
      </c>
      <c r="F129" s="27">
        <f t="shared" si="60"/>
        <v>0</v>
      </c>
      <c r="G129" s="57"/>
      <c r="H129" s="57"/>
      <c r="I129" s="57"/>
      <c r="J129" s="57"/>
      <c r="K129" s="57"/>
      <c r="L129" s="57"/>
      <c r="M129" s="58"/>
      <c r="O129" s="6"/>
    </row>
    <row r="130" spans="1:15" s="9" customFormat="1" ht="21" customHeight="1" x14ac:dyDescent="0.25">
      <c r="A130" s="56"/>
      <c r="B130" s="55" t="s">
        <v>113</v>
      </c>
      <c r="C130" s="36">
        <f t="shared" si="54"/>
        <v>13</v>
      </c>
      <c r="D130" s="37">
        <f t="shared" si="52"/>
        <v>5.0459961960951753E-2</v>
      </c>
      <c r="E130" s="57">
        <v>13</v>
      </c>
      <c r="F130" s="27">
        <v>0</v>
      </c>
      <c r="G130" s="57">
        <v>0</v>
      </c>
      <c r="H130" s="57">
        <v>0</v>
      </c>
      <c r="I130" s="57">
        <v>0</v>
      </c>
      <c r="J130" s="57">
        <v>0</v>
      </c>
      <c r="K130" s="57">
        <v>0</v>
      </c>
      <c r="L130" s="57">
        <v>0</v>
      </c>
      <c r="M130" s="58">
        <v>0</v>
      </c>
      <c r="O130" s="6"/>
    </row>
    <row r="131" spans="1:15" s="9" customFormat="1" ht="21" customHeight="1" x14ac:dyDescent="0.25">
      <c r="A131" s="56"/>
      <c r="B131" s="55"/>
      <c r="C131" s="74"/>
      <c r="D131" s="75"/>
      <c r="E131" s="64"/>
      <c r="F131" s="74"/>
      <c r="G131" s="64"/>
      <c r="H131" s="64"/>
      <c r="I131" s="64"/>
      <c r="J131" s="64"/>
      <c r="K131" s="64"/>
      <c r="L131" s="64"/>
      <c r="M131" s="64"/>
      <c r="O131" s="6"/>
    </row>
    <row r="132" spans="1:15" ht="23.25" x14ac:dyDescent="0.25">
      <c r="A132" s="93" t="str">
        <f>A70</f>
        <v>MATRÍCULA TOTAL POR SEDE, SEGÚN FACULTAD Y CARRERA/PROGRAMA:</v>
      </c>
      <c r="B132" s="93"/>
      <c r="C132" s="93"/>
      <c r="D132" s="93"/>
      <c r="E132" s="93"/>
      <c r="F132" s="93"/>
      <c r="G132" s="93"/>
      <c r="H132" s="93"/>
      <c r="I132" s="93"/>
      <c r="J132" s="93"/>
      <c r="K132" s="93"/>
      <c r="L132" s="93"/>
      <c r="M132" s="93"/>
      <c r="O132" s="6"/>
    </row>
    <row r="133" spans="1:15" ht="23.25" x14ac:dyDescent="0.25">
      <c r="A133" s="93" t="s">
        <v>114</v>
      </c>
      <c r="B133" s="93"/>
      <c r="C133" s="93"/>
      <c r="D133" s="93"/>
      <c r="E133" s="93"/>
      <c r="F133" s="93"/>
      <c r="G133" s="93"/>
      <c r="H133" s="93"/>
      <c r="I133" s="93"/>
      <c r="J133" s="93"/>
      <c r="K133" s="93"/>
      <c r="L133" s="93"/>
      <c r="M133" s="93"/>
      <c r="O133" s="6"/>
    </row>
    <row r="134" spans="1:15" ht="11.25" customHeight="1" x14ac:dyDescent="0.25">
      <c r="A134" s="19"/>
      <c r="B134" s="19"/>
      <c r="C134" s="1"/>
      <c r="D134" s="1"/>
      <c r="E134" s="20"/>
      <c r="F134" s="1"/>
      <c r="G134" s="19"/>
      <c r="H134" s="19"/>
      <c r="I134" s="65"/>
      <c r="J134" s="65"/>
      <c r="K134" s="65"/>
      <c r="L134" s="65"/>
      <c r="M134" s="65"/>
      <c r="O134" s="6"/>
    </row>
    <row r="135" spans="1:15" ht="23.25" x14ac:dyDescent="0.25">
      <c r="A135" s="96" t="s">
        <v>1</v>
      </c>
      <c r="B135" s="96"/>
      <c r="C135" s="97" t="s">
        <v>2</v>
      </c>
      <c r="D135" s="97"/>
      <c r="E135" s="97"/>
      <c r="F135" s="97"/>
      <c r="G135" s="97"/>
      <c r="H135" s="97"/>
      <c r="I135" s="97"/>
      <c r="J135" s="97"/>
      <c r="K135" s="97"/>
      <c r="L135" s="97"/>
      <c r="M135" s="97"/>
      <c r="O135" s="6"/>
    </row>
    <row r="136" spans="1:15" ht="23.25" x14ac:dyDescent="0.25">
      <c r="A136" s="96"/>
      <c r="B136" s="96"/>
      <c r="C136" s="97" t="s">
        <v>3</v>
      </c>
      <c r="D136" s="97"/>
      <c r="E136" s="99" t="s">
        <v>115</v>
      </c>
      <c r="F136" s="97" t="s">
        <v>5</v>
      </c>
      <c r="G136" s="97"/>
      <c r="H136" s="97"/>
      <c r="I136" s="97"/>
      <c r="J136" s="97"/>
      <c r="K136" s="97"/>
      <c r="L136" s="97"/>
      <c r="M136" s="97"/>
      <c r="O136" s="6"/>
    </row>
    <row r="137" spans="1:15" ht="34.5" x14ac:dyDescent="0.25">
      <c r="A137" s="96"/>
      <c r="B137" s="96"/>
      <c r="C137" s="98" t="s">
        <v>6</v>
      </c>
      <c r="D137" s="98" t="s">
        <v>7</v>
      </c>
      <c r="E137" s="99"/>
      <c r="F137" s="98" t="s">
        <v>8</v>
      </c>
      <c r="G137" s="98" t="s">
        <v>9</v>
      </c>
      <c r="H137" s="98" t="s">
        <v>10</v>
      </c>
      <c r="I137" s="98" t="s">
        <v>11</v>
      </c>
      <c r="J137" s="98" t="s">
        <v>12</v>
      </c>
      <c r="K137" s="98" t="s">
        <v>13</v>
      </c>
      <c r="L137" s="98" t="s">
        <v>14</v>
      </c>
      <c r="M137" s="98" t="s">
        <v>15</v>
      </c>
      <c r="O137" s="6"/>
    </row>
    <row r="138" spans="1:15" ht="11.25" customHeight="1" x14ac:dyDescent="0.25">
      <c r="A138" s="55"/>
      <c r="C138" s="38"/>
      <c r="D138" s="76"/>
      <c r="E138" s="39"/>
      <c r="F138" s="38"/>
      <c r="G138" s="39"/>
      <c r="H138" s="39"/>
      <c r="I138" s="39"/>
      <c r="J138" s="39"/>
      <c r="K138" s="39"/>
      <c r="L138" s="39"/>
      <c r="M138" s="39"/>
      <c r="O138" s="6"/>
    </row>
    <row r="139" spans="1:15" ht="21" customHeight="1" x14ac:dyDescent="0.25">
      <c r="A139" s="30" t="s">
        <v>116</v>
      </c>
      <c r="B139" s="31"/>
      <c r="C139" s="67">
        <f>E139+F139</f>
        <v>5920</v>
      </c>
      <c r="D139" s="68">
        <f>+C139/$C$8*100</f>
        <v>22.978690369910339</v>
      </c>
      <c r="E139" s="69">
        <f>+E140+E145+E147+E153+E159+E161</f>
        <v>4026</v>
      </c>
      <c r="F139" s="27">
        <f>SUM(G139:M139)</f>
        <v>1894</v>
      </c>
      <c r="G139" s="69">
        <f t="shared" ref="G139:M139" si="67">+G140+G145+G147+G153+G159+G161</f>
        <v>198</v>
      </c>
      <c r="H139" s="69">
        <f t="shared" si="67"/>
        <v>74</v>
      </c>
      <c r="I139" s="69">
        <f t="shared" si="67"/>
        <v>168</v>
      </c>
      <c r="J139" s="69">
        <f t="shared" si="67"/>
        <v>150</v>
      </c>
      <c r="K139" s="69">
        <f t="shared" si="67"/>
        <v>484</v>
      </c>
      <c r="L139" s="69">
        <f t="shared" si="67"/>
        <v>475</v>
      </c>
      <c r="M139" s="69">
        <f t="shared" si="67"/>
        <v>345</v>
      </c>
      <c r="N139" s="5"/>
      <c r="O139" s="6"/>
    </row>
    <row r="140" spans="1:15" s="9" customFormat="1" ht="21" customHeight="1" x14ac:dyDescent="0.25">
      <c r="A140" s="30" t="s">
        <v>34</v>
      </c>
      <c r="B140" s="31"/>
      <c r="C140" s="27">
        <f t="shared" ref="C140:C162" si="68">E140+F140</f>
        <v>163</v>
      </c>
      <c r="D140" s="32">
        <f t="shared" ref="D140" si="69">+C140/$C$8*100</f>
        <v>0.63269029227962581</v>
      </c>
      <c r="E140" s="27">
        <f>SUM(E141:E144)</f>
        <v>128</v>
      </c>
      <c r="F140" s="27">
        <f t="shared" ref="F140:F161" si="70">SUM(G140:M140)</f>
        <v>35</v>
      </c>
      <c r="G140" s="27">
        <f t="shared" ref="G140:M140" si="71">SUM(G141:G144)</f>
        <v>0</v>
      </c>
      <c r="H140" s="27">
        <f t="shared" si="71"/>
        <v>0</v>
      </c>
      <c r="I140" s="27">
        <f t="shared" si="71"/>
        <v>0</v>
      </c>
      <c r="J140" s="27">
        <f t="shared" si="71"/>
        <v>21</v>
      </c>
      <c r="K140" s="27">
        <f t="shared" si="71"/>
        <v>14</v>
      </c>
      <c r="L140" s="27">
        <f t="shared" si="71"/>
        <v>0</v>
      </c>
      <c r="M140" s="29">
        <f t="shared" si="71"/>
        <v>0</v>
      </c>
      <c r="N140" s="5"/>
      <c r="O140" s="10"/>
    </row>
    <row r="141" spans="1:15" ht="21" customHeight="1" x14ac:dyDescent="0.25">
      <c r="A141" s="55"/>
      <c r="B141" s="55" t="s">
        <v>117</v>
      </c>
      <c r="C141" s="36">
        <f t="shared" si="68"/>
        <v>32</v>
      </c>
      <c r="D141" s="37">
        <f>+C141/$C$8*100</f>
        <v>0.12420913713465045</v>
      </c>
      <c r="E141" s="57">
        <v>32</v>
      </c>
      <c r="F141" s="27">
        <f t="shared" si="70"/>
        <v>0</v>
      </c>
      <c r="G141" s="57">
        <v>0</v>
      </c>
      <c r="H141" s="57">
        <v>0</v>
      </c>
      <c r="I141" s="57">
        <v>0</v>
      </c>
      <c r="J141" s="57">
        <v>0</v>
      </c>
      <c r="K141" s="57">
        <v>0</v>
      </c>
      <c r="L141" s="57">
        <v>0</v>
      </c>
      <c r="M141" s="58">
        <v>0</v>
      </c>
      <c r="O141" s="6"/>
    </row>
    <row r="142" spans="1:15" ht="21" customHeight="1" x14ac:dyDescent="0.25">
      <c r="A142" s="55"/>
      <c r="B142" s="55" t="s">
        <v>118</v>
      </c>
      <c r="C142" s="36">
        <f t="shared" ref="C142" si="72">E142+F142</f>
        <v>9</v>
      </c>
      <c r="D142" s="37">
        <f>+C142/$C$8*100</f>
        <v>3.4933819819120443E-2</v>
      </c>
      <c r="E142" s="57">
        <v>9</v>
      </c>
      <c r="F142" s="27">
        <f t="shared" si="70"/>
        <v>0</v>
      </c>
      <c r="G142" s="57"/>
      <c r="H142" s="57"/>
      <c r="I142" s="57"/>
      <c r="J142" s="57"/>
      <c r="K142" s="57"/>
      <c r="L142" s="57"/>
      <c r="M142" s="58"/>
      <c r="O142" s="6"/>
    </row>
    <row r="143" spans="1:15" ht="21" customHeight="1" x14ac:dyDescent="0.25">
      <c r="A143" s="55"/>
      <c r="B143" s="55" t="s">
        <v>119</v>
      </c>
      <c r="C143" s="36">
        <f t="shared" si="68"/>
        <v>14</v>
      </c>
      <c r="D143" s="37">
        <f>+C143/$C$8*100</f>
        <v>5.4341497496409576E-2</v>
      </c>
      <c r="E143" s="57">
        <v>14</v>
      </c>
      <c r="F143" s="27">
        <f t="shared" si="70"/>
        <v>0</v>
      </c>
      <c r="G143" s="57">
        <v>0</v>
      </c>
      <c r="H143" s="57">
        <v>0</v>
      </c>
      <c r="I143" s="57">
        <v>0</v>
      </c>
      <c r="J143" s="57">
        <v>0</v>
      </c>
      <c r="K143" s="57">
        <v>0</v>
      </c>
      <c r="L143" s="57">
        <v>0</v>
      </c>
      <c r="M143" s="58">
        <v>0</v>
      </c>
      <c r="O143" s="6"/>
    </row>
    <row r="144" spans="1:15" ht="21" customHeight="1" x14ac:dyDescent="0.25">
      <c r="A144" s="55"/>
      <c r="B144" s="55" t="s">
        <v>120</v>
      </c>
      <c r="C144" s="36">
        <f t="shared" ref="C144" si="73">E144+F144</f>
        <v>108</v>
      </c>
      <c r="D144" s="37">
        <f t="shared" ref="D144" si="74">+C144/$C$8*100</f>
        <v>0.41920583782944532</v>
      </c>
      <c r="E144" s="57">
        <v>73</v>
      </c>
      <c r="F144" s="36">
        <f t="shared" ref="F144" si="75">SUM(G144:M144)</f>
        <v>35</v>
      </c>
      <c r="G144" s="57"/>
      <c r="H144" s="57"/>
      <c r="I144" s="57"/>
      <c r="J144" s="57">
        <v>21</v>
      </c>
      <c r="K144" s="57">
        <v>14</v>
      </c>
      <c r="L144" s="57"/>
      <c r="M144" s="58"/>
      <c r="O144" s="6"/>
    </row>
    <row r="145" spans="1:15" ht="21" customHeight="1" x14ac:dyDescent="0.25">
      <c r="A145" s="30" t="s">
        <v>40</v>
      </c>
      <c r="B145" s="56"/>
      <c r="C145" s="27">
        <f t="shared" si="68"/>
        <v>33</v>
      </c>
      <c r="D145" s="32">
        <f t="shared" ref="D145" si="76">+C145/$C$8*100</f>
        <v>0.12809067267010832</v>
      </c>
      <c r="E145" s="71">
        <f>SUM(E146:E146)</f>
        <v>33</v>
      </c>
      <c r="F145" s="27">
        <f t="shared" si="70"/>
        <v>0</v>
      </c>
      <c r="G145" s="71">
        <f t="shared" ref="G145:M145" si="77">SUM(G146:G146)</f>
        <v>0</v>
      </c>
      <c r="H145" s="71">
        <f t="shared" si="77"/>
        <v>0</v>
      </c>
      <c r="I145" s="71">
        <f t="shared" si="77"/>
        <v>0</v>
      </c>
      <c r="J145" s="71">
        <f t="shared" si="77"/>
        <v>0</v>
      </c>
      <c r="K145" s="71">
        <f t="shared" si="77"/>
        <v>0</v>
      </c>
      <c r="L145" s="71">
        <f t="shared" si="77"/>
        <v>0</v>
      </c>
      <c r="M145" s="72">
        <f t="shared" si="77"/>
        <v>0</v>
      </c>
      <c r="O145" s="6"/>
    </row>
    <row r="146" spans="1:15" ht="21" customHeight="1" x14ac:dyDescent="0.25">
      <c r="A146" s="55"/>
      <c r="B146" s="55" t="s">
        <v>121</v>
      </c>
      <c r="C146" s="36">
        <f t="shared" si="68"/>
        <v>33</v>
      </c>
      <c r="D146" s="37">
        <f>+C146/$C$8*100</f>
        <v>0.12809067267010832</v>
      </c>
      <c r="E146" s="57">
        <v>33</v>
      </c>
      <c r="F146" s="27">
        <f t="shared" si="70"/>
        <v>0</v>
      </c>
      <c r="G146" s="57">
        <v>0</v>
      </c>
      <c r="H146" s="57">
        <v>0</v>
      </c>
      <c r="I146" s="57">
        <v>0</v>
      </c>
      <c r="J146" s="57">
        <v>0</v>
      </c>
      <c r="K146" s="57">
        <v>0</v>
      </c>
      <c r="L146" s="57">
        <v>0</v>
      </c>
      <c r="M146" s="58">
        <v>0</v>
      </c>
      <c r="O146" s="6"/>
    </row>
    <row r="147" spans="1:15" ht="21" customHeight="1" x14ac:dyDescent="0.25">
      <c r="A147" s="56" t="s">
        <v>122</v>
      </c>
      <c r="B147" s="9"/>
      <c r="C147" s="27">
        <f t="shared" si="68"/>
        <v>2055</v>
      </c>
      <c r="D147" s="32">
        <f t="shared" ref="D147:D162" si="78">+C147/$C$8*100</f>
        <v>7.9765555253658347</v>
      </c>
      <c r="E147" s="27">
        <f>SUM(E148:E152)</f>
        <v>1598</v>
      </c>
      <c r="F147" s="27">
        <f t="shared" si="70"/>
        <v>457</v>
      </c>
      <c r="G147" s="27">
        <f>SUM(G148:G152)</f>
        <v>49</v>
      </c>
      <c r="H147" s="27">
        <f t="shared" ref="H147:M147" si="79">SUM(H148:H152)</f>
        <v>0</v>
      </c>
      <c r="I147" s="27">
        <f t="shared" si="79"/>
        <v>0</v>
      </c>
      <c r="J147" s="27">
        <f t="shared" si="79"/>
        <v>6</v>
      </c>
      <c r="K147" s="27">
        <f t="shared" si="79"/>
        <v>182</v>
      </c>
      <c r="L147" s="27">
        <f t="shared" si="79"/>
        <v>91</v>
      </c>
      <c r="M147" s="29">
        <f t="shared" si="79"/>
        <v>129</v>
      </c>
      <c r="O147" s="6"/>
    </row>
    <row r="148" spans="1:15" ht="21" customHeight="1" x14ac:dyDescent="0.25">
      <c r="A148" s="55"/>
      <c r="B148" s="55" t="s">
        <v>123</v>
      </c>
      <c r="C148" s="36">
        <f t="shared" si="68"/>
        <v>1</v>
      </c>
      <c r="D148" s="37">
        <f t="shared" si="78"/>
        <v>3.8815355354578267E-3</v>
      </c>
      <c r="E148" s="57"/>
      <c r="F148" s="36">
        <v>1</v>
      </c>
      <c r="G148" s="57"/>
      <c r="H148" s="57"/>
      <c r="I148" s="57"/>
      <c r="J148" s="57"/>
      <c r="K148" s="57"/>
      <c r="L148" s="57">
        <v>1</v>
      </c>
      <c r="M148" s="58"/>
      <c r="O148" s="6"/>
    </row>
    <row r="149" spans="1:15" ht="21" customHeight="1" x14ac:dyDescent="0.25">
      <c r="A149" s="55"/>
      <c r="B149" s="55" t="s">
        <v>124</v>
      </c>
      <c r="C149" s="36">
        <f t="shared" si="68"/>
        <v>148</v>
      </c>
      <c r="D149" s="37">
        <f t="shared" si="78"/>
        <v>0.57446725924775843</v>
      </c>
      <c r="E149" s="57">
        <v>110</v>
      </c>
      <c r="F149" s="36">
        <v>38</v>
      </c>
      <c r="G149" s="57"/>
      <c r="H149" s="57"/>
      <c r="I149" s="57"/>
      <c r="J149" s="57"/>
      <c r="K149" s="57">
        <v>38</v>
      </c>
      <c r="L149" s="57"/>
      <c r="M149" s="58"/>
      <c r="O149" s="6"/>
    </row>
    <row r="150" spans="1:15" ht="21" customHeight="1" x14ac:dyDescent="0.25">
      <c r="A150" s="55"/>
      <c r="B150" s="55" t="s">
        <v>125</v>
      </c>
      <c r="C150" s="36">
        <f t="shared" ref="C150" si="80">E150+F150</f>
        <v>38</v>
      </c>
      <c r="D150" s="37">
        <f t="shared" ref="D150" si="81">+C150/$C$8*100</f>
        <v>0.14749835034739744</v>
      </c>
      <c r="E150" s="57">
        <v>38</v>
      </c>
      <c r="F150" s="36"/>
      <c r="G150" s="57"/>
      <c r="H150" s="57"/>
      <c r="I150" s="57"/>
      <c r="J150" s="57"/>
      <c r="K150" s="57"/>
      <c r="L150" s="57"/>
      <c r="M150" s="58"/>
      <c r="O150" s="6"/>
    </row>
    <row r="151" spans="1:15" ht="21" customHeight="1" x14ac:dyDescent="0.25">
      <c r="A151" s="55"/>
      <c r="B151" s="55" t="s">
        <v>126</v>
      </c>
      <c r="C151" s="36">
        <f t="shared" si="68"/>
        <v>1276</v>
      </c>
      <c r="D151" s="37">
        <f t="shared" si="78"/>
        <v>4.9528393432441868</v>
      </c>
      <c r="E151" s="57">
        <v>858</v>
      </c>
      <c r="F151" s="36">
        <v>418</v>
      </c>
      <c r="G151" s="57">
        <v>49</v>
      </c>
      <c r="H151" s="57"/>
      <c r="I151" s="57"/>
      <c r="J151" s="57">
        <v>6</v>
      </c>
      <c r="K151" s="57">
        <v>144</v>
      </c>
      <c r="L151" s="57">
        <v>90</v>
      </c>
      <c r="M151" s="58">
        <v>129</v>
      </c>
      <c r="O151" s="6"/>
    </row>
    <row r="152" spans="1:15" ht="21" customHeight="1" x14ac:dyDescent="0.25">
      <c r="A152" s="55"/>
      <c r="B152" s="55" t="s">
        <v>127</v>
      </c>
      <c r="C152" s="36">
        <f t="shared" si="68"/>
        <v>592</v>
      </c>
      <c r="D152" s="37">
        <f t="shared" si="78"/>
        <v>2.2978690369910337</v>
      </c>
      <c r="E152" s="57">
        <v>592</v>
      </c>
      <c r="F152" s="36"/>
      <c r="G152" s="57"/>
      <c r="H152" s="57"/>
      <c r="I152" s="57"/>
      <c r="J152" s="57"/>
      <c r="K152" s="57"/>
      <c r="L152" s="57"/>
      <c r="M152" s="58"/>
      <c r="O152" s="6"/>
    </row>
    <row r="153" spans="1:15" ht="21" customHeight="1" x14ac:dyDescent="0.25">
      <c r="A153" s="56" t="s">
        <v>48</v>
      </c>
      <c r="B153" s="9"/>
      <c r="C153" s="27">
        <f t="shared" ref="C153:C160" si="82">E153+F153</f>
        <v>3597</v>
      </c>
      <c r="D153" s="32">
        <f t="shared" ref="D153:D160" si="83">+C153/$C$8*100</f>
        <v>13.961883321041805</v>
      </c>
      <c r="E153" s="27">
        <f>SUM(E154:E158)</f>
        <v>2195</v>
      </c>
      <c r="F153" s="27">
        <f>SUM(G153:M153)</f>
        <v>1402</v>
      </c>
      <c r="G153" s="27">
        <f>SUM(G154:G158)</f>
        <v>149</v>
      </c>
      <c r="H153" s="27">
        <f t="shared" ref="H153:M153" si="84">SUM(H154:H158)</f>
        <v>74</v>
      </c>
      <c r="I153" s="27">
        <f t="shared" si="84"/>
        <v>168</v>
      </c>
      <c r="J153" s="27">
        <f t="shared" si="84"/>
        <v>123</v>
      </c>
      <c r="K153" s="27">
        <f t="shared" si="84"/>
        <v>288</v>
      </c>
      <c r="L153" s="27">
        <f t="shared" si="84"/>
        <v>384</v>
      </c>
      <c r="M153" s="29">
        <f t="shared" si="84"/>
        <v>216</v>
      </c>
      <c r="O153" s="6"/>
    </row>
    <row r="154" spans="1:15" ht="21" customHeight="1" x14ac:dyDescent="0.25">
      <c r="A154" s="55"/>
      <c r="B154" s="55" t="s">
        <v>128</v>
      </c>
      <c r="C154" s="36">
        <f t="shared" si="82"/>
        <v>730</v>
      </c>
      <c r="D154" s="37">
        <f t="shared" si="83"/>
        <v>2.8335209408842137</v>
      </c>
      <c r="E154" s="57">
        <v>495</v>
      </c>
      <c r="F154" s="36">
        <v>235</v>
      </c>
      <c r="G154" s="57">
        <v>23</v>
      </c>
      <c r="H154" s="57"/>
      <c r="I154" s="57">
        <v>35</v>
      </c>
      <c r="J154" s="57"/>
      <c r="K154" s="57">
        <v>49</v>
      </c>
      <c r="L154" s="57">
        <v>63</v>
      </c>
      <c r="M154" s="58">
        <v>65</v>
      </c>
      <c r="O154" s="6"/>
    </row>
    <row r="155" spans="1:15" ht="18" customHeight="1" x14ac:dyDescent="0.25">
      <c r="A155" s="55"/>
      <c r="B155" s="55" t="s">
        <v>129</v>
      </c>
      <c r="C155" s="36">
        <f t="shared" si="82"/>
        <v>1339</v>
      </c>
      <c r="D155" s="37">
        <f t="shared" si="83"/>
        <v>5.1973760819780308</v>
      </c>
      <c r="E155" s="57">
        <v>764</v>
      </c>
      <c r="F155" s="36">
        <v>575</v>
      </c>
      <c r="G155" s="57">
        <v>86</v>
      </c>
      <c r="H155" s="57">
        <v>28</v>
      </c>
      <c r="I155" s="57">
        <v>46</v>
      </c>
      <c r="J155" s="57">
        <v>61</v>
      </c>
      <c r="K155" s="57">
        <v>128</v>
      </c>
      <c r="L155" s="57">
        <v>149</v>
      </c>
      <c r="M155" s="58">
        <v>77</v>
      </c>
      <c r="O155" s="6"/>
    </row>
    <row r="156" spans="1:15" ht="18" customHeight="1" x14ac:dyDescent="0.25">
      <c r="A156" s="55"/>
      <c r="B156" s="55" t="s">
        <v>130</v>
      </c>
      <c r="C156" s="36">
        <f t="shared" ref="C156" si="85">E156+F156</f>
        <v>689</v>
      </c>
      <c r="D156" s="37">
        <f t="shared" ref="D156" si="86">+C156/$C$8*100</f>
        <v>2.6743779839304431</v>
      </c>
      <c r="E156" s="57">
        <v>392</v>
      </c>
      <c r="F156" s="36">
        <v>297</v>
      </c>
      <c r="G156" s="57">
        <v>40</v>
      </c>
      <c r="H156" s="57">
        <v>23</v>
      </c>
      <c r="I156" s="57">
        <v>39</v>
      </c>
      <c r="J156" s="57">
        <v>25</v>
      </c>
      <c r="K156" s="57">
        <v>54</v>
      </c>
      <c r="L156" s="57">
        <v>82</v>
      </c>
      <c r="M156" s="58">
        <v>34</v>
      </c>
      <c r="O156" s="6"/>
    </row>
    <row r="157" spans="1:15" ht="18" customHeight="1" x14ac:dyDescent="0.25">
      <c r="A157" s="55"/>
      <c r="B157" s="55" t="s">
        <v>131</v>
      </c>
      <c r="C157" s="36">
        <f t="shared" si="82"/>
        <v>125</v>
      </c>
      <c r="D157" s="37">
        <f t="shared" si="83"/>
        <v>0.48519194193222842</v>
      </c>
      <c r="E157" s="57">
        <v>70</v>
      </c>
      <c r="F157" s="36">
        <v>55</v>
      </c>
      <c r="G157" s="57"/>
      <c r="H157" s="57">
        <v>18</v>
      </c>
      <c r="I157" s="57"/>
      <c r="J157" s="57"/>
      <c r="K157" s="57"/>
      <c r="L157" s="57"/>
      <c r="M157" s="58">
        <v>37</v>
      </c>
      <c r="N157" s="9"/>
      <c r="O157" s="6"/>
    </row>
    <row r="158" spans="1:15" ht="15" customHeight="1" x14ac:dyDescent="0.25">
      <c r="A158" s="55"/>
      <c r="B158" s="55" t="s">
        <v>132</v>
      </c>
      <c r="C158" s="36">
        <f t="shared" si="82"/>
        <v>714</v>
      </c>
      <c r="D158" s="37">
        <f t="shared" si="83"/>
        <v>2.7714163723168888</v>
      </c>
      <c r="E158" s="57">
        <v>474</v>
      </c>
      <c r="F158" s="36">
        <v>240</v>
      </c>
      <c r="G158" s="57"/>
      <c r="H158" s="57">
        <v>5</v>
      </c>
      <c r="I158" s="57">
        <v>48</v>
      </c>
      <c r="J158" s="57">
        <v>37</v>
      </c>
      <c r="K158" s="57">
        <v>57</v>
      </c>
      <c r="L158" s="57">
        <v>90</v>
      </c>
      <c r="M158" s="58">
        <v>3</v>
      </c>
      <c r="O158" s="6"/>
    </row>
    <row r="159" spans="1:15" ht="21" customHeight="1" x14ac:dyDescent="0.25">
      <c r="A159" s="56" t="s">
        <v>133</v>
      </c>
      <c r="B159" s="9"/>
      <c r="C159" s="27">
        <f t="shared" si="82"/>
        <v>1</v>
      </c>
      <c r="D159" s="32">
        <f t="shared" si="83"/>
        <v>3.8815355354578267E-3</v>
      </c>
      <c r="E159" s="27">
        <v>1</v>
      </c>
      <c r="F159" s="27">
        <f>SUM(G159:M159)</f>
        <v>0</v>
      </c>
      <c r="G159" s="27"/>
      <c r="H159" s="27"/>
      <c r="I159" s="27"/>
      <c r="J159" s="27"/>
      <c r="K159" s="27"/>
      <c r="L159" s="27"/>
      <c r="M159" s="29"/>
      <c r="O159" s="6"/>
    </row>
    <row r="160" spans="1:15" ht="21" customHeight="1" x14ac:dyDescent="0.25">
      <c r="A160" s="55"/>
      <c r="B160" s="55" t="s">
        <v>134</v>
      </c>
      <c r="C160" s="36">
        <f t="shared" si="82"/>
        <v>1</v>
      </c>
      <c r="D160" s="37">
        <f t="shared" si="83"/>
        <v>3.8815355354578267E-3</v>
      </c>
      <c r="E160" s="57">
        <v>1</v>
      </c>
      <c r="F160" s="36"/>
      <c r="G160" s="57">
        <v>0</v>
      </c>
      <c r="H160" s="57">
        <v>0</v>
      </c>
      <c r="I160" s="57">
        <v>0</v>
      </c>
      <c r="J160" s="57"/>
      <c r="K160" s="57">
        <v>0</v>
      </c>
      <c r="L160" s="57">
        <v>0</v>
      </c>
      <c r="M160" s="58">
        <v>0</v>
      </c>
    </row>
    <row r="161" spans="1:19" ht="21" customHeight="1" x14ac:dyDescent="0.25">
      <c r="A161" s="56" t="s">
        <v>69</v>
      </c>
      <c r="B161" s="9"/>
      <c r="C161" s="27">
        <f t="shared" si="68"/>
        <v>71</v>
      </c>
      <c r="D161" s="32">
        <f t="shared" si="78"/>
        <v>0.27558902301750576</v>
      </c>
      <c r="E161" s="74">
        <f>E162</f>
        <v>71</v>
      </c>
      <c r="F161" s="27">
        <f t="shared" si="70"/>
        <v>0</v>
      </c>
      <c r="G161" s="27">
        <f t="shared" ref="G161:M161" si="87">G162</f>
        <v>0</v>
      </c>
      <c r="H161" s="27">
        <f t="shared" si="87"/>
        <v>0</v>
      </c>
      <c r="I161" s="27">
        <f t="shared" si="87"/>
        <v>0</v>
      </c>
      <c r="J161" s="27">
        <f t="shared" si="87"/>
        <v>0</v>
      </c>
      <c r="K161" s="27">
        <f t="shared" si="87"/>
        <v>0</v>
      </c>
      <c r="L161" s="27">
        <f t="shared" si="87"/>
        <v>0</v>
      </c>
      <c r="M161" s="29">
        <f t="shared" si="87"/>
        <v>0</v>
      </c>
      <c r="O161" s="6"/>
    </row>
    <row r="162" spans="1:19" ht="21" customHeight="1" x14ac:dyDescent="0.25">
      <c r="A162" s="55"/>
      <c r="B162" s="55" t="s">
        <v>135</v>
      </c>
      <c r="C162" s="36">
        <f t="shared" si="68"/>
        <v>71</v>
      </c>
      <c r="D162" s="37">
        <f t="shared" si="78"/>
        <v>0.27558902301750576</v>
      </c>
      <c r="E162" s="57">
        <v>71</v>
      </c>
      <c r="F162" s="36">
        <v>0</v>
      </c>
      <c r="G162" s="57">
        <v>0</v>
      </c>
      <c r="H162" s="57">
        <v>0</v>
      </c>
      <c r="I162" s="57">
        <v>0</v>
      </c>
      <c r="J162" s="57">
        <v>0</v>
      </c>
      <c r="K162" s="57">
        <v>0</v>
      </c>
      <c r="L162" s="57">
        <v>0</v>
      </c>
      <c r="M162" s="58">
        <v>0</v>
      </c>
      <c r="O162" s="6"/>
    </row>
    <row r="163" spans="1:19" ht="11.25" customHeight="1" x14ac:dyDescent="0.25">
      <c r="A163" s="55"/>
      <c r="B163" s="55"/>
      <c r="C163" s="36"/>
      <c r="D163" s="37"/>
      <c r="E163" s="57"/>
      <c r="F163" s="36"/>
      <c r="G163" s="57"/>
      <c r="H163" s="57"/>
      <c r="I163" s="57"/>
      <c r="J163" s="57"/>
      <c r="K163" s="57"/>
      <c r="L163" s="57"/>
      <c r="M163" s="58"/>
      <c r="O163" s="6"/>
    </row>
    <row r="164" spans="1:19" ht="21" customHeight="1" x14ac:dyDescent="0.25">
      <c r="A164" s="30" t="s">
        <v>136</v>
      </c>
      <c r="B164" s="31"/>
      <c r="C164" s="67">
        <f>E164+F164</f>
        <v>931</v>
      </c>
      <c r="D164" s="68">
        <f t="shared" ref="D164:D178" si="88">+C164/$C$8*100</f>
        <v>3.6137095835112367</v>
      </c>
      <c r="E164" s="67">
        <f>E165+E167+E172+E174+E177</f>
        <v>704</v>
      </c>
      <c r="F164" s="67">
        <f>SUM(G164:M164)</f>
        <v>227</v>
      </c>
      <c r="G164" s="67">
        <f t="shared" ref="G164:M164" si="89">G167+G172+G174+G177</f>
        <v>28</v>
      </c>
      <c r="H164" s="67">
        <f t="shared" si="89"/>
        <v>18</v>
      </c>
      <c r="I164" s="67">
        <f t="shared" si="89"/>
        <v>0</v>
      </c>
      <c r="J164" s="67">
        <f t="shared" si="89"/>
        <v>0</v>
      </c>
      <c r="K164" s="67">
        <f t="shared" si="89"/>
        <v>107</v>
      </c>
      <c r="L164" s="67">
        <f t="shared" si="89"/>
        <v>56</v>
      </c>
      <c r="M164" s="69">
        <f t="shared" si="89"/>
        <v>18</v>
      </c>
      <c r="N164" s="5"/>
      <c r="O164" s="6"/>
    </row>
    <row r="165" spans="1:19" ht="21" customHeight="1" x14ac:dyDescent="0.25">
      <c r="A165" s="30" t="s">
        <v>137</v>
      </c>
      <c r="B165" s="31"/>
      <c r="C165" s="27">
        <f>E165+F165</f>
        <v>3</v>
      </c>
      <c r="D165" s="32">
        <f>+C165/$C$8*100</f>
        <v>1.1644606606373481E-2</v>
      </c>
      <c r="E165" s="33">
        <f>E166</f>
        <v>3</v>
      </c>
      <c r="F165" s="33">
        <f>SUM(G165:M165)</f>
        <v>0</v>
      </c>
      <c r="G165" s="33">
        <f t="shared" ref="G165:M165" si="90">G166</f>
        <v>0</v>
      </c>
      <c r="H165" s="33">
        <f t="shared" si="90"/>
        <v>0</v>
      </c>
      <c r="I165" s="33">
        <f t="shared" si="90"/>
        <v>0</v>
      </c>
      <c r="J165" s="33">
        <f t="shared" si="90"/>
        <v>0</v>
      </c>
      <c r="K165" s="33">
        <f t="shared" si="90"/>
        <v>0</v>
      </c>
      <c r="L165" s="33">
        <f t="shared" si="90"/>
        <v>0</v>
      </c>
      <c r="M165" s="34">
        <f t="shared" si="90"/>
        <v>0</v>
      </c>
      <c r="N165" s="5"/>
      <c r="O165" s="6"/>
    </row>
    <row r="166" spans="1:19" ht="21" customHeight="1" x14ac:dyDescent="0.25">
      <c r="A166" s="30"/>
      <c r="B166" s="55" t="s">
        <v>138</v>
      </c>
      <c r="C166" s="36">
        <f t="shared" ref="C166" si="91">E166+F166</f>
        <v>3</v>
      </c>
      <c r="D166" s="37">
        <f t="shared" ref="D166" si="92">+C166/$C$8*100</f>
        <v>1.1644606606373481E-2</v>
      </c>
      <c r="E166" s="89">
        <v>3</v>
      </c>
      <c r="F166" s="36">
        <v>0</v>
      </c>
      <c r="G166" s="67"/>
      <c r="H166" s="67"/>
      <c r="I166" s="67"/>
      <c r="J166" s="67"/>
      <c r="K166" s="67"/>
      <c r="L166" s="67"/>
      <c r="M166" s="69"/>
      <c r="N166" s="5"/>
      <c r="O166" s="6"/>
    </row>
    <row r="167" spans="1:19" s="9" customFormat="1" ht="21" customHeight="1" x14ac:dyDescent="0.25">
      <c r="A167" s="30" t="s">
        <v>34</v>
      </c>
      <c r="B167" s="31"/>
      <c r="C167" s="27">
        <f t="shared" ref="C167:C178" si="93">E167+F167</f>
        <v>183</v>
      </c>
      <c r="D167" s="32">
        <f t="shared" si="88"/>
        <v>0.71032100298878231</v>
      </c>
      <c r="E167" s="27">
        <f>SUM(E168:E171)</f>
        <v>139</v>
      </c>
      <c r="F167" s="67">
        <f t="shared" ref="F167:F177" si="94">SUM(G167:M167)</f>
        <v>44</v>
      </c>
      <c r="G167" s="27">
        <f t="shared" ref="G167:M167" si="95">SUM(G168:G171)</f>
        <v>0</v>
      </c>
      <c r="H167" s="27">
        <f t="shared" si="95"/>
        <v>18</v>
      </c>
      <c r="I167" s="27">
        <f t="shared" si="95"/>
        <v>0</v>
      </c>
      <c r="J167" s="27">
        <f t="shared" si="95"/>
        <v>0</v>
      </c>
      <c r="K167" s="27">
        <f t="shared" si="95"/>
        <v>14</v>
      </c>
      <c r="L167" s="27">
        <f t="shared" si="95"/>
        <v>12</v>
      </c>
      <c r="M167" s="29">
        <f t="shared" si="95"/>
        <v>0</v>
      </c>
      <c r="N167" s="5"/>
      <c r="O167" s="10"/>
      <c r="P167" s="11"/>
      <c r="Q167" s="11"/>
      <c r="R167" s="11"/>
      <c r="S167" s="11"/>
    </row>
    <row r="168" spans="1:19" ht="21" customHeight="1" x14ac:dyDescent="0.25">
      <c r="A168" s="55"/>
      <c r="B168" s="55" t="s">
        <v>139</v>
      </c>
      <c r="C168" s="36">
        <f t="shared" si="93"/>
        <v>8</v>
      </c>
      <c r="D168" s="37">
        <f>+C168/$C$8*100</f>
        <v>3.1052284283662614E-2</v>
      </c>
      <c r="E168" s="57">
        <v>8</v>
      </c>
      <c r="F168" s="36"/>
      <c r="G168" s="57"/>
      <c r="H168" s="57"/>
      <c r="I168" s="57"/>
      <c r="J168" s="57"/>
      <c r="K168" s="57"/>
      <c r="L168" s="57"/>
      <c r="M168" s="58"/>
      <c r="O168" s="6"/>
    </row>
    <row r="169" spans="1:19" ht="21" customHeight="1" x14ac:dyDescent="0.25">
      <c r="A169" s="55"/>
      <c r="B169" s="55" t="s">
        <v>140</v>
      </c>
      <c r="C169" s="36">
        <f t="shared" si="93"/>
        <v>152</v>
      </c>
      <c r="D169" s="37">
        <f>+C169/$C$8*100</f>
        <v>0.58999340138958978</v>
      </c>
      <c r="E169" s="57">
        <v>108</v>
      </c>
      <c r="F169" s="36">
        <v>44</v>
      </c>
      <c r="G169" s="57"/>
      <c r="H169" s="57">
        <v>18</v>
      </c>
      <c r="I169" s="57"/>
      <c r="J169" s="57"/>
      <c r="K169" s="57">
        <v>14</v>
      </c>
      <c r="L169" s="57">
        <v>12</v>
      </c>
      <c r="M169" s="58"/>
      <c r="O169" s="6"/>
    </row>
    <row r="170" spans="1:19" ht="21" customHeight="1" x14ac:dyDescent="0.25">
      <c r="A170" s="55"/>
      <c r="B170" s="55" t="s">
        <v>141</v>
      </c>
      <c r="C170" s="36">
        <f t="shared" si="93"/>
        <v>7</v>
      </c>
      <c r="D170" s="37">
        <f>+C170/$C$8*100</f>
        <v>2.7170748748204788E-2</v>
      </c>
      <c r="E170" s="57">
        <v>7</v>
      </c>
      <c r="F170" s="36"/>
      <c r="G170" s="57"/>
      <c r="H170" s="57"/>
      <c r="I170" s="57"/>
      <c r="J170" s="57"/>
      <c r="K170" s="57"/>
      <c r="L170" s="57"/>
      <c r="M170" s="58"/>
      <c r="O170" s="6"/>
    </row>
    <row r="171" spans="1:19" ht="21" customHeight="1" x14ac:dyDescent="0.25">
      <c r="A171" s="55"/>
      <c r="B171" s="55" t="s">
        <v>142</v>
      </c>
      <c r="C171" s="36">
        <f t="shared" si="93"/>
        <v>16</v>
      </c>
      <c r="D171" s="37">
        <f>+C171/$C$8*100</f>
        <v>6.2104568567325227E-2</v>
      </c>
      <c r="E171" s="57">
        <v>16</v>
      </c>
      <c r="F171" s="36"/>
      <c r="G171" s="57"/>
      <c r="H171" s="57"/>
      <c r="I171" s="57"/>
      <c r="J171" s="57"/>
      <c r="K171" s="57"/>
      <c r="L171" s="57"/>
      <c r="M171" s="58"/>
      <c r="O171" s="6"/>
    </row>
    <row r="172" spans="1:19" s="9" customFormat="1" ht="21" customHeight="1" x14ac:dyDescent="0.25">
      <c r="A172" s="30" t="s">
        <v>81</v>
      </c>
      <c r="B172" s="31"/>
      <c r="C172" s="27">
        <f t="shared" si="93"/>
        <v>7</v>
      </c>
      <c r="D172" s="32">
        <f t="shared" ref="D172:D173" si="96">+C172/$C$8*100</f>
        <v>2.7170748748204788E-2</v>
      </c>
      <c r="E172" s="27">
        <f>E173</f>
        <v>0</v>
      </c>
      <c r="F172" s="67">
        <f t="shared" ref="F172" si="97">SUM(G172:M172)</f>
        <v>7</v>
      </c>
      <c r="G172" s="59">
        <f t="shared" ref="G172:M172" si="98">G173</f>
        <v>0</v>
      </c>
      <c r="H172" s="33">
        <f t="shared" si="98"/>
        <v>0</v>
      </c>
      <c r="I172" s="77">
        <f t="shared" si="98"/>
        <v>0</v>
      </c>
      <c r="J172" s="77">
        <f t="shared" si="98"/>
        <v>0</v>
      </c>
      <c r="K172" s="33">
        <f t="shared" si="98"/>
        <v>7</v>
      </c>
      <c r="L172" s="33">
        <f t="shared" si="98"/>
        <v>0</v>
      </c>
      <c r="M172" s="34">
        <f t="shared" si="98"/>
        <v>0</v>
      </c>
      <c r="N172" s="11"/>
      <c r="O172" s="11"/>
      <c r="P172" s="11"/>
      <c r="Q172" s="11"/>
      <c r="R172" s="11"/>
      <c r="S172" s="11"/>
    </row>
    <row r="173" spans="1:19" ht="21" customHeight="1" x14ac:dyDescent="0.25">
      <c r="A173" s="55"/>
      <c r="B173" s="55" t="s">
        <v>143</v>
      </c>
      <c r="C173" s="36">
        <f t="shared" si="93"/>
        <v>7</v>
      </c>
      <c r="D173" s="37">
        <f t="shared" si="96"/>
        <v>2.7170748748204788E-2</v>
      </c>
      <c r="E173" s="57">
        <v>0</v>
      </c>
      <c r="F173" s="36">
        <v>7</v>
      </c>
      <c r="G173" s="57">
        <v>0</v>
      </c>
      <c r="H173" s="57">
        <v>0</v>
      </c>
      <c r="I173" s="57">
        <v>0</v>
      </c>
      <c r="J173" s="57">
        <v>0</v>
      </c>
      <c r="K173" s="57">
        <v>7</v>
      </c>
      <c r="L173" s="57">
        <v>0</v>
      </c>
      <c r="M173" s="58">
        <v>0</v>
      </c>
      <c r="O173" s="6"/>
    </row>
    <row r="174" spans="1:19" s="9" customFormat="1" ht="21" customHeight="1" x14ac:dyDescent="0.25">
      <c r="A174" s="56" t="s">
        <v>27</v>
      </c>
      <c r="C174" s="27">
        <f t="shared" si="93"/>
        <v>229</v>
      </c>
      <c r="D174" s="32">
        <f>+C174/$C$8*100</f>
        <v>0.88887163761984245</v>
      </c>
      <c r="E174" s="27">
        <f>SUM(E175:E176)</f>
        <v>221</v>
      </c>
      <c r="F174" s="67">
        <f t="shared" si="94"/>
        <v>8</v>
      </c>
      <c r="G174" s="27">
        <f>SUM(G175:G176)</f>
        <v>8</v>
      </c>
      <c r="H174" s="27">
        <f t="shared" ref="H174:M174" si="99">SUM(H175:H176)</f>
        <v>0</v>
      </c>
      <c r="I174" s="27">
        <f t="shared" si="99"/>
        <v>0</v>
      </c>
      <c r="J174" s="27">
        <f t="shared" si="99"/>
        <v>0</v>
      </c>
      <c r="K174" s="27">
        <f t="shared" si="99"/>
        <v>0</v>
      </c>
      <c r="L174" s="27">
        <f t="shared" si="99"/>
        <v>0</v>
      </c>
      <c r="M174" s="29">
        <f t="shared" si="99"/>
        <v>0</v>
      </c>
      <c r="N174" s="11"/>
      <c r="O174" s="11"/>
      <c r="P174" s="11"/>
      <c r="Q174" s="11"/>
      <c r="R174" s="11"/>
      <c r="S174" s="11"/>
    </row>
    <row r="175" spans="1:19" ht="21" customHeight="1" x14ac:dyDescent="0.25">
      <c r="A175" s="55"/>
      <c r="B175" s="55" t="s">
        <v>144</v>
      </c>
      <c r="C175" s="36">
        <f t="shared" si="93"/>
        <v>156</v>
      </c>
      <c r="D175" s="37">
        <f t="shared" si="88"/>
        <v>0.60551954353142101</v>
      </c>
      <c r="E175" s="57">
        <v>156</v>
      </c>
      <c r="F175" s="36"/>
      <c r="G175" s="57"/>
      <c r="H175" s="57"/>
      <c r="I175" s="57"/>
      <c r="J175" s="57"/>
      <c r="K175" s="57"/>
      <c r="L175" s="57"/>
      <c r="M175" s="58"/>
      <c r="O175" s="6"/>
    </row>
    <row r="176" spans="1:19" ht="21" customHeight="1" x14ac:dyDescent="0.25">
      <c r="A176" s="55"/>
      <c r="B176" s="55" t="s">
        <v>145</v>
      </c>
      <c r="C176" s="36">
        <f t="shared" si="93"/>
        <v>73</v>
      </c>
      <c r="D176" s="37">
        <f t="shared" si="88"/>
        <v>0.28335209408842138</v>
      </c>
      <c r="E176" s="57">
        <v>65</v>
      </c>
      <c r="F176" s="36">
        <v>8</v>
      </c>
      <c r="G176" s="57">
        <v>8</v>
      </c>
      <c r="H176" s="57"/>
      <c r="I176" s="57"/>
      <c r="J176" s="57"/>
      <c r="K176" s="57"/>
      <c r="L176" s="57"/>
      <c r="M176" s="58"/>
      <c r="O176" s="6"/>
    </row>
    <row r="177" spans="1:21" s="9" customFormat="1" ht="21" customHeight="1" x14ac:dyDescent="0.25">
      <c r="A177" s="56" t="s">
        <v>48</v>
      </c>
      <c r="C177" s="27">
        <f t="shared" si="93"/>
        <v>509</v>
      </c>
      <c r="D177" s="32">
        <f t="shared" si="88"/>
        <v>1.9757015875480339</v>
      </c>
      <c r="E177" s="27">
        <f>E178</f>
        <v>341</v>
      </c>
      <c r="F177" s="67">
        <f t="shared" si="94"/>
        <v>168</v>
      </c>
      <c r="G177" s="27">
        <f t="shared" ref="G177:M177" si="100">G178</f>
        <v>20</v>
      </c>
      <c r="H177" s="27">
        <f t="shared" si="100"/>
        <v>0</v>
      </c>
      <c r="I177" s="27">
        <f t="shared" si="100"/>
        <v>0</v>
      </c>
      <c r="J177" s="27">
        <f t="shared" si="100"/>
        <v>0</v>
      </c>
      <c r="K177" s="27">
        <f t="shared" si="100"/>
        <v>86</v>
      </c>
      <c r="L177" s="27">
        <f t="shared" si="100"/>
        <v>44</v>
      </c>
      <c r="M177" s="29">
        <f t="shared" si="100"/>
        <v>18</v>
      </c>
      <c r="N177" s="11"/>
      <c r="O177" s="11"/>
      <c r="P177" s="11"/>
      <c r="Q177" s="11"/>
      <c r="R177" s="11"/>
      <c r="S177" s="11"/>
    </row>
    <row r="178" spans="1:21" ht="21" customHeight="1" x14ac:dyDescent="0.25">
      <c r="A178" s="78"/>
      <c r="B178" s="78" t="s">
        <v>146</v>
      </c>
      <c r="C178" s="79">
        <f t="shared" si="93"/>
        <v>509</v>
      </c>
      <c r="D178" s="80">
        <f t="shared" si="88"/>
        <v>1.9757015875480339</v>
      </c>
      <c r="E178" s="81">
        <v>341</v>
      </c>
      <c r="F178" s="79">
        <v>168</v>
      </c>
      <c r="G178" s="81">
        <v>20</v>
      </c>
      <c r="H178" s="81"/>
      <c r="I178" s="81"/>
      <c r="J178" s="81"/>
      <c r="K178" s="81">
        <v>86</v>
      </c>
      <c r="L178" s="81">
        <v>44</v>
      </c>
      <c r="M178" s="82">
        <v>18</v>
      </c>
      <c r="O178" s="6"/>
    </row>
    <row r="179" spans="1:21" s="7" customFormat="1" ht="15.75" x14ac:dyDescent="0.25">
      <c r="A179" s="83" t="s">
        <v>147</v>
      </c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</row>
    <row r="180" spans="1:21" s="12" customFormat="1" ht="15" x14ac:dyDescent="0.25">
      <c r="A180" s="84" t="s">
        <v>148</v>
      </c>
      <c r="B180" s="85"/>
      <c r="C180" s="85"/>
      <c r="D180" s="85"/>
      <c r="E180" s="85"/>
      <c r="F180" s="85"/>
      <c r="G180" s="85"/>
      <c r="H180" s="85"/>
      <c r="I180" s="86"/>
      <c r="J180" s="86"/>
      <c r="K180" s="86"/>
      <c r="L180" s="86"/>
      <c r="M180" s="86"/>
    </row>
    <row r="181" spans="1:21" s="12" customFormat="1" ht="15" x14ac:dyDescent="0.25">
      <c r="A181" s="84" t="s">
        <v>149</v>
      </c>
      <c r="C181" s="85"/>
      <c r="D181" s="85"/>
      <c r="E181" s="85"/>
      <c r="F181" s="85"/>
      <c r="G181" s="85"/>
      <c r="H181" s="85"/>
    </row>
    <row r="182" spans="1:21" ht="14.25" customHeight="1" x14ac:dyDescent="0.25"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U182" s="14"/>
    </row>
    <row r="183" spans="1:21" ht="21" customHeight="1" x14ac:dyDescent="0.2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U183" s="14"/>
    </row>
    <row r="184" spans="1:21" ht="21" customHeight="1" x14ac:dyDescent="0.25">
      <c r="A184" s="13" t="s">
        <v>16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U184" s="14"/>
    </row>
    <row r="185" spans="1:21" ht="21" customHeight="1" x14ac:dyDescent="0.2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U185" s="14"/>
    </row>
    <row r="186" spans="1:21" ht="21" customHeight="1" x14ac:dyDescent="0.2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U186" s="14"/>
    </row>
    <row r="187" spans="1:21" ht="21" customHeight="1" x14ac:dyDescent="0.2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U187" s="14"/>
    </row>
    <row r="188" spans="1:21" ht="21" customHeight="1" x14ac:dyDescent="0.2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</row>
    <row r="189" spans="1:21" ht="21" customHeight="1" x14ac:dyDescent="0.2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</row>
    <row r="195" spans="17:17" ht="21" customHeight="1" x14ac:dyDescent="0.25">
      <c r="Q195" s="15"/>
    </row>
    <row r="196" spans="17:17" ht="21" customHeight="1" x14ac:dyDescent="0.25">
      <c r="Q196" s="15"/>
    </row>
    <row r="197" spans="17:17" ht="21" customHeight="1" x14ac:dyDescent="0.25">
      <c r="Q197" s="15"/>
    </row>
    <row r="198" spans="17:17" ht="21" customHeight="1" x14ac:dyDescent="0.25">
      <c r="Q198" s="15"/>
    </row>
    <row r="199" spans="17:17" ht="21" customHeight="1" x14ac:dyDescent="0.25">
      <c r="Q199" s="15"/>
    </row>
  </sheetData>
  <mergeCells count="23">
    <mergeCell ref="A8:B8"/>
    <mergeCell ref="A9:B9"/>
    <mergeCell ref="A70:M70"/>
    <mergeCell ref="A71:M71"/>
    <mergeCell ref="A73:B75"/>
    <mergeCell ref="C73:M73"/>
    <mergeCell ref="C74:D74"/>
    <mergeCell ref="F74:M74"/>
    <mergeCell ref="E74:E75"/>
    <mergeCell ref="A1:M1"/>
    <mergeCell ref="A2:M2"/>
    <mergeCell ref="A4:B6"/>
    <mergeCell ref="C4:M4"/>
    <mergeCell ref="C5:D5"/>
    <mergeCell ref="F5:M5"/>
    <mergeCell ref="E5:E6"/>
    <mergeCell ref="A132:M132"/>
    <mergeCell ref="A133:M133"/>
    <mergeCell ref="A135:B137"/>
    <mergeCell ref="C135:M135"/>
    <mergeCell ref="C136:D136"/>
    <mergeCell ref="E136:E137"/>
    <mergeCell ref="F136:M136"/>
  </mergeCells>
  <printOptions horizontalCentered="1"/>
  <pageMargins left="0.59055118110236227" right="0.59055118110236227" top="0.78740157480314965" bottom="0.70866141732283472" header="0.31496062992125984" footer="0.51181102362204722"/>
  <pageSetup scale="44" firstPageNumber="0" fitToHeight="3" orientation="portrait" r:id="rId1"/>
  <headerFooter alignWithMargins="0"/>
  <rowBreaks count="2" manualBreakCount="2">
    <brk id="68" max="12" man="1"/>
    <brk id="130" max="12" man="1"/>
  </rowBreaks>
  <ignoredErrors>
    <ignoredError sqref="F78:F127 F8:F67 F145:F146 D15:D48 F139:F144 F147:F17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Cuadro 3</vt:lpstr>
      <vt:lpstr>'Cuadro 3'!A_impresión_IM</vt:lpstr>
      <vt:lpstr>'Cuadro 3'!Área_de_impresión</vt:lpstr>
      <vt:lpstr>'Cuadro 3'!Excel_BuiltIn_Print_Area_1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SERGIO CERVANTES</dc:creator>
  <cp:keywords/>
  <dc:description/>
  <cp:lastModifiedBy>MILAGROS CASTRO</cp:lastModifiedBy>
  <cp:revision/>
  <cp:lastPrinted>2024-09-09T15:02:22Z</cp:lastPrinted>
  <dcterms:created xsi:type="dcterms:W3CDTF">2023-09-04T16:26:28Z</dcterms:created>
  <dcterms:modified xsi:type="dcterms:W3CDTF">2026-05-21T19:52:22Z</dcterms:modified>
  <cp:category/>
  <cp:contentStatus/>
</cp:coreProperties>
</file>