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1A7B46E-36DD-4825-912D-7BCC6BE21C90}" xr6:coauthVersionLast="47" xr6:coauthVersionMax="47" xr10:uidLastSave="{00000000-0000-0000-0000-000000000000}"/>
  <bookViews>
    <workbookView xWindow="28680" yWindow="-120" windowWidth="29040" windowHeight="15720" xr2:uid="{CEB2A2FE-9A44-4BCF-BF3D-E7A8B55F0E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C68" i="1"/>
  <c r="C50" i="1"/>
  <c r="E40" i="1"/>
  <c r="C40" i="1"/>
  <c r="C67" i="1"/>
  <c r="C64" i="1"/>
  <c r="C53" i="1"/>
  <c r="C49" i="1"/>
  <c r="C48" i="1"/>
  <c r="E47" i="1"/>
  <c r="C47" i="1"/>
  <c r="C44" i="1"/>
  <c r="C45" i="1"/>
  <c r="C46" i="1"/>
  <c r="C43" i="1"/>
  <c r="C39" i="1"/>
  <c r="E33" i="1"/>
  <c r="C33" i="1"/>
  <c r="C38" i="1"/>
  <c r="C37" i="1"/>
  <c r="C36" i="1"/>
  <c r="C35" i="1"/>
  <c r="C34" i="1"/>
  <c r="C32" i="1"/>
  <c r="C31" i="1"/>
  <c r="C12" i="1"/>
  <c r="C29" i="1"/>
  <c r="E66" i="1"/>
  <c r="C66" i="1"/>
  <c r="C42" i="1"/>
  <c r="C30" i="1"/>
  <c r="C41" i="1"/>
  <c r="C28" i="1"/>
  <c r="C27" i="1"/>
  <c r="C19" i="1"/>
  <c r="C26" i="1"/>
  <c r="C23" i="1"/>
  <c r="C22" i="1"/>
  <c r="C20" i="1"/>
  <c r="E16" i="1"/>
  <c r="C16" i="1"/>
  <c r="C15" i="1"/>
  <c r="C14" i="1"/>
  <c r="E13" i="1"/>
  <c r="C13" i="1"/>
  <c r="C10" i="1"/>
  <c r="C9" i="1"/>
  <c r="C8" i="1"/>
  <c r="C52" i="1"/>
  <c r="C25" i="1"/>
  <c r="C17" i="1"/>
  <c r="E14" i="1"/>
  <c r="C11" i="1"/>
  <c r="E8" i="1" l="1"/>
  <c r="E53" i="1"/>
  <c r="E49" i="1"/>
  <c r="E48" i="1"/>
  <c r="E44" i="1"/>
  <c r="E45" i="1"/>
  <c r="E43" i="1"/>
  <c r="E37" i="1"/>
  <c r="E36" i="1"/>
  <c r="E35" i="1"/>
  <c r="E12" i="1"/>
  <c r="E29" i="1"/>
  <c r="E41" i="1"/>
  <c r="E27" i="1"/>
  <c r="E19" i="1"/>
  <c r="E26" i="1"/>
  <c r="E25" i="1"/>
  <c r="E23" i="1"/>
  <c r="E11" i="1"/>
  <c r="E10" i="1"/>
  <c r="E50" i="1"/>
  <c r="E52" i="1"/>
  <c r="E30" i="1"/>
  <c r="E28" i="1"/>
  <c r="E22" i="1"/>
  <c r="C21" i="1"/>
  <c r="E21" i="1" s="1"/>
  <c r="E65" i="1"/>
  <c r="E64" i="1"/>
  <c r="E61" i="1"/>
  <c r="E60" i="1"/>
  <c r="E58" i="1"/>
  <c r="E57" i="1"/>
  <c r="E56" i="1"/>
  <c r="E39" i="1"/>
  <c r="E38" i="1"/>
</calcChain>
</file>

<file path=xl/sharedStrings.xml><?xml version="1.0" encoding="utf-8"?>
<sst xmlns="http://schemas.openxmlformats.org/spreadsheetml/2006/main" count="208" uniqueCount="116">
  <si>
    <t>TEMÁTICA</t>
  </si>
  <si>
    <t xml:space="preserve">EMISIONES MENSUALES </t>
  </si>
  <si>
    <t xml:space="preserve">DURACIÓN EN HORAS </t>
  </si>
  <si>
    <t xml:space="preserve">TOTAL DE HORAS </t>
  </si>
  <si>
    <t xml:space="preserve">EMISORA EN LA QUE SE TRANSMITE </t>
  </si>
  <si>
    <t>INFORME MENSUAL DE NACIONAL AM Y FM / CRISOL FM</t>
  </si>
  <si>
    <t>PROGRAMAS</t>
  </si>
  <si>
    <t>Acontecer Electoral</t>
  </si>
  <si>
    <t>Actualidad Laboral</t>
  </si>
  <si>
    <t>ACODECO Radio</t>
  </si>
  <si>
    <t xml:space="preserve">Actualidad Deportiva </t>
  </si>
  <si>
    <t>Boletín Informativo</t>
  </si>
  <si>
    <t>Entre Mentes</t>
  </si>
  <si>
    <t>El Kraken</t>
  </si>
  <si>
    <t>Estrellas</t>
  </si>
  <si>
    <t>Fiesta de Acordeones</t>
  </si>
  <si>
    <t>ITSE</t>
  </si>
  <si>
    <t>La Encomienda</t>
  </si>
  <si>
    <t xml:space="preserve">La Voz del Pueblo Diurem  y Voces de la Tierra </t>
  </si>
  <si>
    <t>Panorama Universitario</t>
  </si>
  <si>
    <t>La Vida de Colores</t>
  </si>
  <si>
    <t>A Media Mañana</t>
  </si>
  <si>
    <t xml:space="preserve">La Voz del Pueblo Guna </t>
  </si>
  <si>
    <t>Noticiero Científico NCC  y Retransmisión</t>
  </si>
  <si>
    <t>Noticiero Mediodía Radio</t>
  </si>
  <si>
    <t xml:space="preserve">Noticiero Nacional Vespertino  Radio </t>
  </si>
  <si>
    <t>Noticiero Radio Nacional Matutino</t>
  </si>
  <si>
    <t xml:space="preserve">Noticiero SERTV Medio día </t>
  </si>
  <si>
    <t>Planeta Pop Urbano</t>
  </si>
  <si>
    <t xml:space="preserve">Playlist Recargado </t>
  </si>
  <si>
    <t>Ranking Play</t>
  </si>
  <si>
    <t>Renato en Casa</t>
  </si>
  <si>
    <t>O Judicial</t>
  </si>
  <si>
    <t>SERTV Noticias Matutino</t>
  </si>
  <si>
    <t>Voces Latinas</t>
  </si>
  <si>
    <t>Cápsulas de Verano de SERTV</t>
  </si>
  <si>
    <t>El Jorón de los Recuerdos</t>
  </si>
  <si>
    <t>Conexión 80</t>
  </si>
  <si>
    <t>Panama al Día</t>
  </si>
  <si>
    <t xml:space="preserve">Noticiero SERTV ESTELAR </t>
  </si>
  <si>
    <t>Procuraduria Al día</t>
  </si>
  <si>
    <t>Pregúntale a Mulino</t>
  </si>
  <si>
    <t>Transmisión de Béisbol Juvenil</t>
  </si>
  <si>
    <t>Transmisión LPF</t>
  </si>
  <si>
    <t>Transmisión Fiestas de Reyes Macaracas</t>
  </si>
  <si>
    <t>Transmisión del Festival de la Camisilla</t>
  </si>
  <si>
    <t>Transmisión de la Feria de la Naranja</t>
  </si>
  <si>
    <t>Transmisión del Festival del Almojábano</t>
  </si>
  <si>
    <t>Transmisión del Foro Económico</t>
  </si>
  <si>
    <t>Transmisión del Presidente</t>
  </si>
  <si>
    <t>Transmisión del Desfile de las Mil Polleras</t>
  </si>
  <si>
    <t>Deportivo</t>
  </si>
  <si>
    <t>Noticioso</t>
  </si>
  <si>
    <t>Deportivo/informativo</t>
  </si>
  <si>
    <t>Musical</t>
  </si>
  <si>
    <t>Informativo Universitario</t>
  </si>
  <si>
    <t>Motivacional investigativo</t>
  </si>
  <si>
    <t>Informativo/Institucional</t>
  </si>
  <si>
    <t>Entretenimiento/Musical</t>
  </si>
  <si>
    <t>Institucional/Orientación</t>
  </si>
  <si>
    <t>Orientación/Informativo</t>
  </si>
  <si>
    <t>Musical/Folclórico</t>
  </si>
  <si>
    <t>Noticioso/Analítico</t>
  </si>
  <si>
    <t>Noticioso/Informativo/  Pueblos Originarios</t>
  </si>
  <si>
    <t>Farándula/Musical</t>
  </si>
  <si>
    <t>Noticioso/Cultural/  Tecnología</t>
  </si>
  <si>
    <t>Folclórico/Cultural</t>
  </si>
  <si>
    <t>Musical e Histórico</t>
  </si>
  <si>
    <t>4 min</t>
  </si>
  <si>
    <t>1 min</t>
  </si>
  <si>
    <t>NacionalFM/AM</t>
  </si>
  <si>
    <t xml:space="preserve">Nacional FM/AM y Crisol FM </t>
  </si>
  <si>
    <t>Nacional FM/AM</t>
  </si>
  <si>
    <t>Nacional FM/AM/Crisol FM</t>
  </si>
  <si>
    <t>Nacionall FM/AM</t>
  </si>
  <si>
    <t>NacionalFM/AM/Crisol FM</t>
  </si>
  <si>
    <t>Nacional FM/AM Crisol FM</t>
  </si>
  <si>
    <t>Crisol FM</t>
  </si>
  <si>
    <t xml:space="preserve">Nacional FM/AM </t>
  </si>
  <si>
    <t>Asamblea Nacional de Diputados</t>
  </si>
  <si>
    <t>Beats</t>
  </si>
  <si>
    <t>Musical/Entretenimiento</t>
  </si>
  <si>
    <t>30 segundos</t>
  </si>
  <si>
    <t xml:space="preserve">Cápsulas de Carnaval </t>
  </si>
  <si>
    <t>Detrás de Camara Live</t>
  </si>
  <si>
    <t>1h 30 min</t>
  </si>
  <si>
    <t>Especial Estrellas Día del Amor y la Amistad</t>
  </si>
  <si>
    <t>Musical/Motivacional</t>
  </si>
  <si>
    <t>Travesía</t>
  </si>
  <si>
    <t>Cultural/Musical</t>
  </si>
  <si>
    <t>Mundo Cooperativo</t>
  </si>
  <si>
    <t>Nigth And Fun</t>
  </si>
  <si>
    <t>Musical/Informativo</t>
  </si>
  <si>
    <t>Transformándonos</t>
  </si>
  <si>
    <t>40 Plus</t>
  </si>
  <si>
    <t>Informativo/Órgano Judicial</t>
  </si>
  <si>
    <t>1 a 2</t>
  </si>
  <si>
    <t>7h 30 min</t>
  </si>
  <si>
    <t>Transmisión Play List Recargado Feria David</t>
  </si>
  <si>
    <t>Social</t>
  </si>
  <si>
    <t>Transmisión Teletón Feria de David</t>
  </si>
  <si>
    <t>5 minutos</t>
  </si>
  <si>
    <t>25 minutos</t>
  </si>
  <si>
    <t>15 minutos</t>
  </si>
  <si>
    <t>Transmisión Festival de la Arena</t>
  </si>
  <si>
    <t>Transmisión Festival de la Cumbia</t>
  </si>
  <si>
    <t>8 min</t>
  </si>
  <si>
    <t>Radio Cine</t>
  </si>
  <si>
    <t>Arte/Espectáculo/Informativo</t>
  </si>
  <si>
    <t>Transmisión de la Feria de Azuero</t>
  </si>
  <si>
    <t>5 h 30 min</t>
  </si>
  <si>
    <t>Enero a mayo 2026</t>
  </si>
  <si>
    <t>9h 30 min</t>
  </si>
  <si>
    <t>207h 40 min</t>
  </si>
  <si>
    <t>Cápsulas de SERTV</t>
  </si>
  <si>
    <t>12h 30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</si>
</sst>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20"/>
      <color theme="3"/>
      <name val="Arial"/>
      <family val="2"/>
    </font>
    <font>
      <b/>
      <sz val="16"/>
      <color theme="3"/>
      <name val="Segoe Script"/>
      <family val="4"/>
    </font>
    <font>
      <sz val="11"/>
      <name val="Aptos Narrow"/>
      <family val="2"/>
      <scheme val="minor"/>
    </font>
    <font>
      <b/>
      <sz val="2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/>
    <xf numFmtId="0" fontId="0" fillId="0" borderId="8" xfId="0" applyBorder="1" applyAlignment="1">
      <alignment horizontal="left" vertical="center" wrapText="1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/>
    <xf numFmtId="0" fontId="0" fillId="0" borderId="14" xfId="0" applyBorder="1"/>
    <xf numFmtId="0" fontId="0" fillId="0" borderId="1" xfId="0" applyBorder="1" applyAlignment="1">
      <alignment horizontal="right" wrapText="1"/>
    </xf>
    <xf numFmtId="0" fontId="0" fillId="0" borderId="15" xfId="0" applyBorder="1"/>
    <xf numFmtId="0" fontId="0" fillId="0" borderId="9" xfId="0" applyBorder="1" applyAlignment="1">
      <alignment wrapText="1"/>
    </xf>
    <xf numFmtId="49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</cellXfs>
  <cellStyles count="2">
    <cellStyle name="Normal" xfId="0" builtinId="0"/>
    <cellStyle name="Normal 3" xfId="1" xr:uid="{8649BB5D-5EDE-45E2-890D-CA5FA40DC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6</xdr:col>
      <xdr:colOff>257174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B15C26-2C44-4A46-9743-7229167E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814888" y="-4805361"/>
          <a:ext cx="742948" cy="1037272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0</xdr:col>
      <xdr:colOff>1363721</xdr:colOff>
      <xdr:row>3</xdr:row>
      <xdr:rowOff>133349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F82917D-49FF-47C6-A336-5D7707BCFF4E}"/>
            </a:ext>
          </a:extLst>
        </xdr:cNvPr>
        <xdr:cNvGrpSpPr/>
      </xdr:nvGrpSpPr>
      <xdr:grpSpPr>
        <a:xfrm>
          <a:off x="28575" y="28575"/>
          <a:ext cx="1335146" cy="676274"/>
          <a:chOff x="112654" y="28575"/>
          <a:chExt cx="1335146" cy="676274"/>
        </a:xfrm>
      </xdr:grpSpPr>
      <xdr:pic>
        <xdr:nvPicPr>
          <xdr:cNvPr id="5" name="Imagen 4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700A27C9-5B6F-6367-F415-549178566E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654" y="28575"/>
            <a:ext cx="1163697" cy="676274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EF9A45B-9D75-3248-454C-356AC06A3DB1}"/>
              </a:ext>
            </a:extLst>
          </xdr:cNvPr>
          <xdr:cNvCxnSpPr/>
        </xdr:nvCxnSpPr>
        <xdr:spPr>
          <a:xfrm flipH="1">
            <a:off x="1445440" y="142875"/>
            <a:ext cx="2360" cy="459426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1524001</xdr:colOff>
      <xdr:row>0</xdr:row>
      <xdr:rowOff>117632</xdr:rowOff>
    </xdr:from>
    <xdr:to>
      <xdr:col>0</xdr:col>
      <xdr:colOff>3028951</xdr:colOff>
      <xdr:row>3</xdr:row>
      <xdr:rowOff>86609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0895AF-2225-DC1F-0CA5-3C5239F3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1" y="117632"/>
          <a:ext cx="1504950" cy="540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7A2C-F38E-4B94-920B-D16942E1F0F9}">
  <dimension ref="A5:I68"/>
  <sheetViews>
    <sheetView tabSelected="1" topLeftCell="A40" workbookViewId="0">
      <selection activeCell="E69" sqref="E69"/>
    </sheetView>
  </sheetViews>
  <sheetFormatPr baseColWidth="10" defaultRowHeight="15" x14ac:dyDescent="0.25"/>
  <cols>
    <col min="1" max="1" width="62.85546875" customWidth="1"/>
    <col min="2" max="2" width="23.42578125" customWidth="1"/>
    <col min="5" max="5" width="14.28515625" bestFit="1" customWidth="1"/>
    <col min="6" max="6" width="28.28515625" bestFit="1" customWidth="1"/>
  </cols>
  <sheetData>
    <row r="5" spans="1:9" ht="26.25" x14ac:dyDescent="0.25">
      <c r="A5" s="29" t="s">
        <v>5</v>
      </c>
      <c r="B5" s="29"/>
      <c r="C5" s="29"/>
      <c r="D5" s="29"/>
      <c r="E5" s="29"/>
      <c r="F5" s="29"/>
      <c r="G5" s="1"/>
      <c r="H5" s="1"/>
      <c r="I5" s="1"/>
    </row>
    <row r="6" spans="1:9" ht="29.25" thickBot="1" x14ac:dyDescent="0.3">
      <c r="A6" s="28" t="s">
        <v>111</v>
      </c>
      <c r="B6" s="28"/>
      <c r="C6" s="28"/>
      <c r="D6" s="28"/>
      <c r="E6" s="28"/>
      <c r="F6" s="28"/>
      <c r="G6" s="2"/>
      <c r="H6" s="2"/>
      <c r="I6" s="2"/>
    </row>
    <row r="7" spans="1:9" ht="36" customHeight="1" x14ac:dyDescent="0.25">
      <c r="A7" s="19" t="s">
        <v>6</v>
      </c>
      <c r="B7" s="20" t="s">
        <v>0</v>
      </c>
      <c r="C7" s="20" t="s">
        <v>1</v>
      </c>
      <c r="D7" s="20" t="s">
        <v>2</v>
      </c>
      <c r="E7" s="20" t="s">
        <v>3</v>
      </c>
      <c r="F7" s="21" t="s">
        <v>4</v>
      </c>
    </row>
    <row r="8" spans="1:9" x14ac:dyDescent="0.25">
      <c r="A8" s="6" t="s">
        <v>7</v>
      </c>
      <c r="B8" s="13" t="s">
        <v>59</v>
      </c>
      <c r="C8" s="14">
        <f>4+3+5+4+4</f>
        <v>20</v>
      </c>
      <c r="D8" s="15">
        <v>0.5</v>
      </c>
      <c r="E8" s="4">
        <f>+C8*D8</f>
        <v>10</v>
      </c>
      <c r="F8" s="5" t="s">
        <v>70</v>
      </c>
    </row>
    <row r="9" spans="1:9" x14ac:dyDescent="0.25">
      <c r="A9" s="6" t="s">
        <v>8</v>
      </c>
      <c r="B9" s="13" t="s">
        <v>59</v>
      </c>
      <c r="C9" s="14">
        <f>4+3+4+4+4</f>
        <v>19</v>
      </c>
      <c r="D9" s="15">
        <v>0.5</v>
      </c>
      <c r="E9" s="4" t="s">
        <v>112</v>
      </c>
      <c r="F9" s="5" t="s">
        <v>70</v>
      </c>
    </row>
    <row r="10" spans="1:9" x14ac:dyDescent="0.25">
      <c r="A10" s="6" t="s">
        <v>9</v>
      </c>
      <c r="B10" s="13" t="s">
        <v>59</v>
      </c>
      <c r="C10" s="14">
        <f>4+4+4+4+4</f>
        <v>20</v>
      </c>
      <c r="D10" s="15">
        <v>0.5</v>
      </c>
      <c r="E10" s="3">
        <f t="shared" ref="E10:E11" si="0">+C10*D10</f>
        <v>10</v>
      </c>
      <c r="F10" s="5" t="s">
        <v>70</v>
      </c>
    </row>
    <row r="11" spans="1:9" x14ac:dyDescent="0.25">
      <c r="A11" s="6" t="s">
        <v>10</v>
      </c>
      <c r="B11" s="9" t="s">
        <v>51</v>
      </c>
      <c r="C11" s="14">
        <f>19+17+22+21</f>
        <v>79</v>
      </c>
      <c r="D11" s="14">
        <v>1</v>
      </c>
      <c r="E11" s="3">
        <f t="shared" si="0"/>
        <v>79</v>
      </c>
      <c r="F11" s="5" t="s">
        <v>71</v>
      </c>
    </row>
    <row r="12" spans="1:9" x14ac:dyDescent="0.25">
      <c r="A12" s="18" t="s">
        <v>21</v>
      </c>
      <c r="B12" s="17" t="s">
        <v>64</v>
      </c>
      <c r="C12" s="14">
        <f>22+17+22+22+20</f>
        <v>103</v>
      </c>
      <c r="D12" s="15">
        <v>1</v>
      </c>
      <c r="E12" s="3">
        <f>+C12*D12</f>
        <v>103</v>
      </c>
      <c r="F12" s="5" t="s">
        <v>72</v>
      </c>
    </row>
    <row r="13" spans="1:9" x14ac:dyDescent="0.25">
      <c r="A13" s="24" t="s">
        <v>79</v>
      </c>
      <c r="B13" s="13" t="s">
        <v>59</v>
      </c>
      <c r="C13" s="14">
        <f>12+19+19+6</f>
        <v>56</v>
      </c>
      <c r="D13" s="15">
        <v>3</v>
      </c>
      <c r="E13" s="4">
        <f>36+57+57+18</f>
        <v>168</v>
      </c>
      <c r="F13" s="5" t="s">
        <v>72</v>
      </c>
    </row>
    <row r="14" spans="1:9" ht="33" customHeight="1" x14ac:dyDescent="0.25">
      <c r="A14" s="6" t="s">
        <v>80</v>
      </c>
      <c r="B14" s="13" t="s">
        <v>81</v>
      </c>
      <c r="C14" s="14">
        <f>3+4+4+5</f>
        <v>16</v>
      </c>
      <c r="D14" s="15">
        <v>1</v>
      </c>
      <c r="E14" s="4">
        <f>+C14*D14</f>
        <v>16</v>
      </c>
      <c r="F14" s="5" t="s">
        <v>77</v>
      </c>
    </row>
    <row r="15" spans="1:9" ht="33" customHeight="1" x14ac:dyDescent="0.25">
      <c r="A15" s="6" t="s">
        <v>11</v>
      </c>
      <c r="B15" s="9" t="s">
        <v>52</v>
      </c>
      <c r="C15" s="14">
        <f>620+620+620+620+620</f>
        <v>3100</v>
      </c>
      <c r="D15" s="14" t="s">
        <v>68</v>
      </c>
      <c r="E15" s="4" t="s">
        <v>113</v>
      </c>
      <c r="F15" s="5" t="s">
        <v>72</v>
      </c>
    </row>
    <row r="16" spans="1:9" x14ac:dyDescent="0.25">
      <c r="A16" s="6" t="s">
        <v>83</v>
      </c>
      <c r="B16" s="13" t="s">
        <v>60</v>
      </c>
      <c r="C16" s="14">
        <f>144</f>
        <v>144</v>
      </c>
      <c r="D16" s="15" t="s">
        <v>82</v>
      </c>
      <c r="E16" s="4">
        <f>1</f>
        <v>1</v>
      </c>
      <c r="F16" s="5" t="s">
        <v>73</v>
      </c>
    </row>
    <row r="17" spans="1:6" x14ac:dyDescent="0.25">
      <c r="A17" s="6" t="s">
        <v>35</v>
      </c>
      <c r="B17" s="13" t="s">
        <v>60</v>
      </c>
      <c r="C17" s="14">
        <f>120+120+120+120</f>
        <v>480</v>
      </c>
      <c r="D17" s="15" t="s">
        <v>69</v>
      </c>
      <c r="E17" s="4" t="s">
        <v>106</v>
      </c>
      <c r="F17" s="5" t="s">
        <v>73</v>
      </c>
    </row>
    <row r="18" spans="1:6" x14ac:dyDescent="0.25">
      <c r="A18" s="6" t="s">
        <v>114</v>
      </c>
      <c r="B18" s="13" t="s">
        <v>60</v>
      </c>
      <c r="C18" s="14">
        <v>120</v>
      </c>
      <c r="D18" s="15" t="s">
        <v>69</v>
      </c>
      <c r="E18" s="4">
        <v>2</v>
      </c>
      <c r="F18" s="5" t="s">
        <v>73</v>
      </c>
    </row>
    <row r="19" spans="1:6" x14ac:dyDescent="0.25">
      <c r="A19" s="6" t="s">
        <v>37</v>
      </c>
      <c r="B19" s="9" t="s">
        <v>54</v>
      </c>
      <c r="C19" s="14">
        <f>8+5+8+8+5</f>
        <v>34</v>
      </c>
      <c r="D19" s="14">
        <v>1</v>
      </c>
      <c r="E19" s="3">
        <f>+C19*D19</f>
        <v>34</v>
      </c>
      <c r="F19" s="5" t="s">
        <v>76</v>
      </c>
    </row>
    <row r="20" spans="1:6" x14ac:dyDescent="0.25">
      <c r="A20" s="6" t="s">
        <v>84</v>
      </c>
      <c r="B20" s="13" t="s">
        <v>60</v>
      </c>
      <c r="C20" s="14">
        <f>3+4+4+4</f>
        <v>15</v>
      </c>
      <c r="D20" s="15">
        <v>0.5</v>
      </c>
      <c r="E20" s="25" t="s">
        <v>97</v>
      </c>
      <c r="F20" s="5" t="s">
        <v>72</v>
      </c>
    </row>
    <row r="21" spans="1:6" x14ac:dyDescent="0.25">
      <c r="A21" s="6" t="s">
        <v>12</v>
      </c>
      <c r="B21" s="13" t="s">
        <v>60</v>
      </c>
      <c r="C21" s="14">
        <f>4+2</f>
        <v>6</v>
      </c>
      <c r="D21" s="15">
        <v>1</v>
      </c>
      <c r="E21" s="3">
        <f>+C21*D21</f>
        <v>6</v>
      </c>
      <c r="F21" s="5" t="s">
        <v>72</v>
      </c>
    </row>
    <row r="22" spans="1:6" x14ac:dyDescent="0.25">
      <c r="A22" s="6" t="s">
        <v>13</v>
      </c>
      <c r="B22" s="13" t="s">
        <v>53</v>
      </c>
      <c r="C22" s="14">
        <f>3+6+8+8+8</f>
        <v>33</v>
      </c>
      <c r="D22" s="15">
        <v>1</v>
      </c>
      <c r="E22" s="3">
        <f>+C22*D22</f>
        <v>33</v>
      </c>
      <c r="F22" s="5" t="s">
        <v>72</v>
      </c>
    </row>
    <row r="23" spans="1:6" x14ac:dyDescent="0.25">
      <c r="A23" s="6" t="s">
        <v>14</v>
      </c>
      <c r="B23" s="13" t="s">
        <v>54</v>
      </c>
      <c r="C23" s="14">
        <f>19+19+22+21+20</f>
        <v>101</v>
      </c>
      <c r="D23" s="15">
        <v>1</v>
      </c>
      <c r="E23" s="3">
        <f>+C23*D23</f>
        <v>101</v>
      </c>
      <c r="F23" s="5" t="s">
        <v>74</v>
      </c>
    </row>
    <row r="24" spans="1:6" x14ac:dyDescent="0.25">
      <c r="A24" s="24" t="s">
        <v>86</v>
      </c>
      <c r="B24" s="13" t="s">
        <v>87</v>
      </c>
      <c r="C24" s="14">
        <v>1</v>
      </c>
      <c r="D24" s="15">
        <v>2</v>
      </c>
      <c r="E24" s="4">
        <v>2</v>
      </c>
      <c r="F24" s="5" t="s">
        <v>73</v>
      </c>
    </row>
    <row r="25" spans="1:6" x14ac:dyDescent="0.25">
      <c r="A25" s="6" t="s">
        <v>15</v>
      </c>
      <c r="B25" s="13" t="s">
        <v>61</v>
      </c>
      <c r="C25" s="14">
        <f>2+4+4+4</f>
        <v>14</v>
      </c>
      <c r="D25" s="15">
        <v>1</v>
      </c>
      <c r="E25" s="3">
        <f t="shared" ref="E25:E30" si="1">+C25*D25</f>
        <v>14</v>
      </c>
      <c r="F25" s="5" t="s">
        <v>73</v>
      </c>
    </row>
    <row r="26" spans="1:6" x14ac:dyDescent="0.25">
      <c r="A26" s="6" t="s">
        <v>36</v>
      </c>
      <c r="B26" s="13" t="s">
        <v>61</v>
      </c>
      <c r="C26" s="14">
        <f>9+5+5+8+10</f>
        <v>37</v>
      </c>
      <c r="D26" s="15">
        <v>2</v>
      </c>
      <c r="E26" s="3">
        <f t="shared" si="1"/>
        <v>74</v>
      </c>
      <c r="F26" s="5" t="s">
        <v>75</v>
      </c>
    </row>
    <row r="27" spans="1:6" x14ac:dyDescent="0.25">
      <c r="A27" s="6" t="s">
        <v>16</v>
      </c>
      <c r="B27" s="13" t="s">
        <v>59</v>
      </c>
      <c r="C27" s="14">
        <f>4+4+4+3+3</f>
        <v>18</v>
      </c>
      <c r="D27" s="15">
        <v>1</v>
      </c>
      <c r="E27" s="3">
        <f t="shared" si="1"/>
        <v>18</v>
      </c>
      <c r="F27" s="5" t="s">
        <v>70</v>
      </c>
    </row>
    <row r="28" spans="1:6" x14ac:dyDescent="0.25">
      <c r="A28" s="6" t="s">
        <v>17</v>
      </c>
      <c r="B28" s="9" t="s">
        <v>61</v>
      </c>
      <c r="C28" s="14">
        <f>22+22+22+21+20</f>
        <v>107</v>
      </c>
      <c r="D28" s="14">
        <v>4</v>
      </c>
      <c r="E28" s="3">
        <f t="shared" si="1"/>
        <v>428</v>
      </c>
      <c r="F28" s="5" t="s">
        <v>77</v>
      </c>
    </row>
    <row r="29" spans="1:6" ht="30" x14ac:dyDescent="0.25">
      <c r="A29" s="18" t="s">
        <v>20</v>
      </c>
      <c r="B29" s="17" t="s">
        <v>56</v>
      </c>
      <c r="C29" s="14">
        <f>5+3+8+8+10</f>
        <v>34</v>
      </c>
      <c r="D29" s="15">
        <v>1</v>
      </c>
      <c r="E29" s="23">
        <f t="shared" si="1"/>
        <v>34</v>
      </c>
      <c r="F29" s="5" t="s">
        <v>72</v>
      </c>
    </row>
    <row r="30" spans="1:6" ht="30" x14ac:dyDescent="0.25">
      <c r="A30" s="6" t="s">
        <v>18</v>
      </c>
      <c r="B30" s="12" t="s">
        <v>63</v>
      </c>
      <c r="C30" s="14">
        <f>5+4+4+3+4</f>
        <v>20</v>
      </c>
      <c r="D30" s="14">
        <v>1</v>
      </c>
      <c r="E30" s="3">
        <f t="shared" si="1"/>
        <v>20</v>
      </c>
      <c r="F30" s="5" t="s">
        <v>72</v>
      </c>
    </row>
    <row r="31" spans="1:6" ht="30" x14ac:dyDescent="0.25">
      <c r="A31" s="6" t="s">
        <v>22</v>
      </c>
      <c r="B31" s="10" t="s">
        <v>63</v>
      </c>
      <c r="C31" s="14">
        <f>5+4+4+4+5</f>
        <v>22</v>
      </c>
      <c r="D31" s="14">
        <v>0.5</v>
      </c>
      <c r="E31" s="4">
        <v>11</v>
      </c>
      <c r="F31" s="5" t="s">
        <v>77</v>
      </c>
    </row>
    <row r="32" spans="1:6" ht="30" x14ac:dyDescent="0.25">
      <c r="A32" s="6" t="s">
        <v>90</v>
      </c>
      <c r="B32" s="27" t="s">
        <v>59</v>
      </c>
      <c r="C32" s="14">
        <f>3+4+4+4</f>
        <v>15</v>
      </c>
      <c r="D32" s="15">
        <v>0.5</v>
      </c>
      <c r="E32" s="25" t="s">
        <v>97</v>
      </c>
      <c r="F32" s="5" t="s">
        <v>72</v>
      </c>
    </row>
    <row r="33" spans="1:6" x14ac:dyDescent="0.25">
      <c r="A33" s="6" t="s">
        <v>91</v>
      </c>
      <c r="B33" s="13" t="s">
        <v>92</v>
      </c>
      <c r="C33" s="14">
        <f>17+22+20+21</f>
        <v>80</v>
      </c>
      <c r="D33" s="15">
        <v>1</v>
      </c>
      <c r="E33" s="4">
        <f>+C33*D33</f>
        <v>80</v>
      </c>
      <c r="F33" s="5" t="s">
        <v>72</v>
      </c>
    </row>
    <row r="34" spans="1:6" ht="30" x14ac:dyDescent="0.25">
      <c r="A34" s="6" t="s">
        <v>23</v>
      </c>
      <c r="B34" s="10" t="s">
        <v>65</v>
      </c>
      <c r="C34" s="14">
        <f>5+5+5+5+5</f>
        <v>25</v>
      </c>
      <c r="D34" s="14">
        <v>0.5</v>
      </c>
      <c r="E34" s="4" t="s">
        <v>115</v>
      </c>
      <c r="F34" s="5" t="s">
        <v>78</v>
      </c>
    </row>
    <row r="35" spans="1:6" x14ac:dyDescent="0.25">
      <c r="A35" s="6" t="s">
        <v>24</v>
      </c>
      <c r="B35" s="9" t="s">
        <v>52</v>
      </c>
      <c r="C35" s="14">
        <f>22+17+22+21+20</f>
        <v>102</v>
      </c>
      <c r="D35" s="14">
        <v>1</v>
      </c>
      <c r="E35" s="3">
        <f>+C35*D35</f>
        <v>102</v>
      </c>
      <c r="F35" s="5" t="s">
        <v>78</v>
      </c>
    </row>
    <row r="36" spans="1:6" x14ac:dyDescent="0.25">
      <c r="A36" s="6" t="s">
        <v>25</v>
      </c>
      <c r="B36" s="9" t="s">
        <v>52</v>
      </c>
      <c r="C36" s="14">
        <f>22+17+22+21+20</f>
        <v>102</v>
      </c>
      <c r="D36" s="14">
        <v>1</v>
      </c>
      <c r="E36" s="3">
        <f>+C36*D36</f>
        <v>102</v>
      </c>
      <c r="F36" s="5" t="s">
        <v>78</v>
      </c>
    </row>
    <row r="37" spans="1:6" x14ac:dyDescent="0.25">
      <c r="A37" s="6" t="s">
        <v>26</v>
      </c>
      <c r="B37" s="9" t="s">
        <v>52</v>
      </c>
      <c r="C37" s="14">
        <f>22+18+22+21+20</f>
        <v>103</v>
      </c>
      <c r="D37" s="14">
        <v>2</v>
      </c>
      <c r="E37" s="3">
        <f>+C37*D37</f>
        <v>206</v>
      </c>
      <c r="F37" s="5" t="s">
        <v>78</v>
      </c>
    </row>
    <row r="38" spans="1:6" x14ac:dyDescent="0.25">
      <c r="A38" s="6" t="s">
        <v>39</v>
      </c>
      <c r="B38" s="9" t="s">
        <v>52</v>
      </c>
      <c r="C38" s="14">
        <f>22+17+22+21+20</f>
        <v>102</v>
      </c>
      <c r="D38" s="14">
        <v>2</v>
      </c>
      <c r="E38" s="3">
        <f>+C38*D38</f>
        <v>204</v>
      </c>
      <c r="F38" s="5" t="s">
        <v>77</v>
      </c>
    </row>
    <row r="39" spans="1:6" x14ac:dyDescent="0.25">
      <c r="A39" s="6" t="s">
        <v>27</v>
      </c>
      <c r="B39" s="9" t="s">
        <v>52</v>
      </c>
      <c r="C39" s="14">
        <f>22+17+22+21+20</f>
        <v>102</v>
      </c>
      <c r="D39" s="14">
        <v>1</v>
      </c>
      <c r="E39" s="3">
        <f>+C39*D39</f>
        <v>102</v>
      </c>
      <c r="F39" s="5" t="s">
        <v>77</v>
      </c>
    </row>
    <row r="40" spans="1:6" ht="30" x14ac:dyDescent="0.25">
      <c r="A40" s="6" t="s">
        <v>32</v>
      </c>
      <c r="B40" s="10" t="s">
        <v>95</v>
      </c>
      <c r="C40" s="14">
        <f>4+3+4+3+4</f>
        <v>18</v>
      </c>
      <c r="D40" s="14">
        <v>0.5</v>
      </c>
      <c r="E40" s="4">
        <f>7+2</f>
        <v>9</v>
      </c>
      <c r="F40" s="5" t="s">
        <v>72</v>
      </c>
    </row>
    <row r="41" spans="1:6" x14ac:dyDescent="0.25">
      <c r="A41" s="6" t="s">
        <v>38</v>
      </c>
      <c r="B41" s="9" t="s">
        <v>62</v>
      </c>
      <c r="C41" s="14">
        <f>19+17+22+20+20</f>
        <v>98</v>
      </c>
      <c r="D41" s="14">
        <v>1</v>
      </c>
      <c r="E41" s="3">
        <f>+C41*D41</f>
        <v>98</v>
      </c>
      <c r="F41" s="5" t="s">
        <v>72</v>
      </c>
    </row>
    <row r="42" spans="1:6" x14ac:dyDescent="0.25">
      <c r="A42" s="18" t="s">
        <v>19</v>
      </c>
      <c r="B42" s="17" t="s">
        <v>55</v>
      </c>
      <c r="C42" s="14">
        <f>5+3+4+3+5</f>
        <v>20</v>
      </c>
      <c r="D42" s="15">
        <v>0.5</v>
      </c>
      <c r="E42" s="4">
        <v>10</v>
      </c>
      <c r="F42" s="5" t="s">
        <v>72</v>
      </c>
    </row>
    <row r="43" spans="1:6" x14ac:dyDescent="0.25">
      <c r="A43" s="6" t="s">
        <v>28</v>
      </c>
      <c r="B43" s="9" t="s">
        <v>54</v>
      </c>
      <c r="C43" s="14">
        <f>22+17+22+20+20</f>
        <v>101</v>
      </c>
      <c r="D43" s="14">
        <v>1</v>
      </c>
      <c r="E43" s="3">
        <f>+C43*D43</f>
        <v>101</v>
      </c>
      <c r="F43" s="5" t="s">
        <v>77</v>
      </c>
    </row>
    <row r="44" spans="1:6" x14ac:dyDescent="0.25">
      <c r="A44" s="6" t="s">
        <v>29</v>
      </c>
      <c r="B44" s="9" t="s">
        <v>54</v>
      </c>
      <c r="C44" s="14">
        <f>22+22+22+20+20</f>
        <v>106</v>
      </c>
      <c r="D44" s="14">
        <v>2</v>
      </c>
      <c r="E44" s="3">
        <f>+C44*D44</f>
        <v>212</v>
      </c>
      <c r="F44" s="5" t="s">
        <v>77</v>
      </c>
    </row>
    <row r="45" spans="1:6" x14ac:dyDescent="0.25">
      <c r="A45" s="6" t="s">
        <v>41</v>
      </c>
      <c r="B45" s="13" t="s">
        <v>60</v>
      </c>
      <c r="C45" s="14">
        <f>2+3+3+3+2</f>
        <v>13</v>
      </c>
      <c r="D45" s="15">
        <v>1</v>
      </c>
      <c r="E45" s="3">
        <f>+C45*D45</f>
        <v>13</v>
      </c>
      <c r="F45" s="5" t="s">
        <v>75</v>
      </c>
    </row>
    <row r="46" spans="1:6" x14ac:dyDescent="0.25">
      <c r="A46" s="6" t="s">
        <v>40</v>
      </c>
      <c r="B46" s="13" t="s">
        <v>57</v>
      </c>
      <c r="C46" s="14">
        <f>4+3+4+4+4</f>
        <v>19</v>
      </c>
      <c r="D46" s="15">
        <v>0.5</v>
      </c>
      <c r="E46" s="4" t="s">
        <v>112</v>
      </c>
      <c r="F46" s="5" t="s">
        <v>72</v>
      </c>
    </row>
    <row r="47" spans="1:6" ht="30" x14ac:dyDescent="0.25">
      <c r="A47" s="6" t="s">
        <v>107</v>
      </c>
      <c r="B47" s="27" t="s">
        <v>108</v>
      </c>
      <c r="C47" s="14">
        <f>2+5</f>
        <v>7</v>
      </c>
      <c r="D47" s="15">
        <v>1</v>
      </c>
      <c r="E47" s="4">
        <f>+C47*D47</f>
        <v>7</v>
      </c>
      <c r="F47" s="5" t="s">
        <v>73</v>
      </c>
    </row>
    <row r="48" spans="1:6" x14ac:dyDescent="0.25">
      <c r="A48" s="6" t="s">
        <v>30</v>
      </c>
      <c r="B48" s="13" t="s">
        <v>64</v>
      </c>
      <c r="C48" s="14">
        <f>2+3+3+3+5</f>
        <v>16</v>
      </c>
      <c r="D48" s="15">
        <v>1</v>
      </c>
      <c r="E48" s="3">
        <f>+C48*D48</f>
        <v>16</v>
      </c>
      <c r="F48" s="5" t="s">
        <v>77</v>
      </c>
    </row>
    <row r="49" spans="1:6" x14ac:dyDescent="0.25">
      <c r="A49" s="6" t="s">
        <v>31</v>
      </c>
      <c r="B49" s="13" t="s">
        <v>58</v>
      </c>
      <c r="C49" s="14">
        <f>22+22+22+20+20</f>
        <v>106</v>
      </c>
      <c r="D49" s="15">
        <v>3</v>
      </c>
      <c r="E49" s="3">
        <f>+C49*D49</f>
        <v>318</v>
      </c>
      <c r="F49" s="5" t="s">
        <v>77</v>
      </c>
    </row>
    <row r="50" spans="1:6" x14ac:dyDescent="0.25">
      <c r="A50" s="6" t="s">
        <v>33</v>
      </c>
      <c r="B50" s="9" t="s">
        <v>52</v>
      </c>
      <c r="C50" s="14">
        <f>22+22+22+21+21</f>
        <v>108</v>
      </c>
      <c r="D50" s="14">
        <v>2</v>
      </c>
      <c r="E50" s="3">
        <f>+C50*D50</f>
        <v>216</v>
      </c>
      <c r="F50" s="5" t="s">
        <v>77</v>
      </c>
    </row>
    <row r="51" spans="1:6" x14ac:dyDescent="0.25">
      <c r="A51" s="6" t="s">
        <v>93</v>
      </c>
      <c r="B51" s="13" t="s">
        <v>60</v>
      </c>
      <c r="C51" s="14">
        <v>3</v>
      </c>
      <c r="D51" s="15">
        <v>0.5</v>
      </c>
      <c r="E51" s="4" t="s">
        <v>85</v>
      </c>
      <c r="F51" s="5" t="s">
        <v>72</v>
      </c>
    </row>
    <row r="52" spans="1:6" x14ac:dyDescent="0.25">
      <c r="A52" s="6" t="s">
        <v>42</v>
      </c>
      <c r="B52" s="13" t="s">
        <v>51</v>
      </c>
      <c r="C52" s="14">
        <f>10+11+10+15</f>
        <v>46</v>
      </c>
      <c r="D52" s="15">
        <v>3</v>
      </c>
      <c r="E52" s="3">
        <f t="shared" ref="E52:E65" si="2">+C52*D52</f>
        <v>138</v>
      </c>
      <c r="F52" s="5" t="s">
        <v>73</v>
      </c>
    </row>
    <row r="53" spans="1:6" x14ac:dyDescent="0.25">
      <c r="A53" s="6" t="s">
        <v>43</v>
      </c>
      <c r="B53" s="13" t="s">
        <v>51</v>
      </c>
      <c r="C53" s="14">
        <f>4+4+6+7+8</f>
        <v>29</v>
      </c>
      <c r="D53" s="15">
        <v>2</v>
      </c>
      <c r="E53" s="3">
        <f t="shared" si="2"/>
        <v>58</v>
      </c>
      <c r="F53" s="5" t="s">
        <v>73</v>
      </c>
    </row>
    <row r="54" spans="1:6" x14ac:dyDescent="0.25">
      <c r="A54" s="6" t="s">
        <v>104</v>
      </c>
      <c r="B54" s="13" t="s">
        <v>66</v>
      </c>
      <c r="C54" s="14">
        <v>5</v>
      </c>
      <c r="D54" s="15" t="s">
        <v>101</v>
      </c>
      <c r="E54" s="14" t="s">
        <v>102</v>
      </c>
      <c r="F54" s="5" t="s">
        <v>73</v>
      </c>
    </row>
    <row r="55" spans="1:6" x14ac:dyDescent="0.25">
      <c r="A55" s="6" t="s">
        <v>105</v>
      </c>
      <c r="B55" s="13" t="s">
        <v>66</v>
      </c>
      <c r="C55" s="14">
        <v>3</v>
      </c>
      <c r="D55" s="15" t="s">
        <v>101</v>
      </c>
      <c r="E55" s="14" t="s">
        <v>103</v>
      </c>
      <c r="F55" s="5" t="s">
        <v>73</v>
      </c>
    </row>
    <row r="56" spans="1:6" x14ac:dyDescent="0.25">
      <c r="A56" s="6" t="s">
        <v>44</v>
      </c>
      <c r="B56" s="13" t="s">
        <v>58</v>
      </c>
      <c r="C56" s="14">
        <v>4</v>
      </c>
      <c r="D56" s="15">
        <v>2</v>
      </c>
      <c r="E56" s="3">
        <f t="shared" si="2"/>
        <v>8</v>
      </c>
      <c r="F56" s="5" t="s">
        <v>77</v>
      </c>
    </row>
    <row r="57" spans="1:6" x14ac:dyDescent="0.25">
      <c r="A57" s="6" t="s">
        <v>45</v>
      </c>
      <c r="B57" s="13" t="s">
        <v>58</v>
      </c>
      <c r="C57" s="14">
        <v>3</v>
      </c>
      <c r="D57" s="15">
        <v>2</v>
      </c>
      <c r="E57" s="3">
        <f t="shared" si="2"/>
        <v>6</v>
      </c>
      <c r="F57" s="5" t="s">
        <v>73</v>
      </c>
    </row>
    <row r="58" spans="1:6" x14ac:dyDescent="0.25">
      <c r="A58" s="6" t="s">
        <v>46</v>
      </c>
      <c r="B58" s="13" t="s">
        <v>58</v>
      </c>
      <c r="C58" s="14">
        <v>3</v>
      </c>
      <c r="D58" s="15">
        <v>2</v>
      </c>
      <c r="E58" s="3">
        <f t="shared" si="2"/>
        <v>6</v>
      </c>
      <c r="F58" s="5" t="s">
        <v>73</v>
      </c>
    </row>
    <row r="59" spans="1:6" x14ac:dyDescent="0.25">
      <c r="A59" s="6" t="s">
        <v>109</v>
      </c>
      <c r="B59" s="13" t="s">
        <v>66</v>
      </c>
      <c r="C59" s="14">
        <v>2</v>
      </c>
      <c r="D59" s="15">
        <v>4</v>
      </c>
      <c r="E59" s="3">
        <v>8</v>
      </c>
      <c r="F59" s="5"/>
    </row>
    <row r="60" spans="1:6" x14ac:dyDescent="0.25">
      <c r="A60" s="6" t="s">
        <v>47</v>
      </c>
      <c r="B60" s="13" t="s">
        <v>58</v>
      </c>
      <c r="C60" s="14">
        <v>3</v>
      </c>
      <c r="D60" s="15">
        <v>2</v>
      </c>
      <c r="E60" s="3">
        <f t="shared" si="2"/>
        <v>6</v>
      </c>
      <c r="F60" s="5" t="s">
        <v>73</v>
      </c>
    </row>
    <row r="61" spans="1:6" x14ac:dyDescent="0.25">
      <c r="A61" s="6" t="s">
        <v>48</v>
      </c>
      <c r="B61" s="13" t="s">
        <v>57</v>
      </c>
      <c r="C61" s="14">
        <v>2</v>
      </c>
      <c r="D61" s="15">
        <v>4</v>
      </c>
      <c r="E61" s="3">
        <f t="shared" si="2"/>
        <v>8</v>
      </c>
      <c r="F61" s="5" t="s">
        <v>73</v>
      </c>
    </row>
    <row r="62" spans="1:6" x14ac:dyDescent="0.25">
      <c r="A62" s="6" t="s">
        <v>98</v>
      </c>
      <c r="B62" s="13" t="s">
        <v>58</v>
      </c>
      <c r="C62" s="14">
        <v>2</v>
      </c>
      <c r="D62" s="15">
        <v>3</v>
      </c>
      <c r="E62" s="4">
        <v>6</v>
      </c>
      <c r="F62" s="5" t="s">
        <v>77</v>
      </c>
    </row>
    <row r="63" spans="1:6" x14ac:dyDescent="0.25">
      <c r="A63" s="6" t="s">
        <v>100</v>
      </c>
      <c r="B63" s="13" t="s">
        <v>99</v>
      </c>
      <c r="C63" s="14">
        <v>2</v>
      </c>
      <c r="D63" s="15">
        <v>7</v>
      </c>
      <c r="E63" s="4">
        <v>14</v>
      </c>
      <c r="F63" s="5" t="s">
        <v>73</v>
      </c>
    </row>
    <row r="64" spans="1:6" x14ac:dyDescent="0.25">
      <c r="A64" s="6" t="s">
        <v>49</v>
      </c>
      <c r="B64" s="13" t="s">
        <v>57</v>
      </c>
      <c r="C64" s="14">
        <f>4+7+7+7+2</f>
        <v>27</v>
      </c>
      <c r="D64" s="15">
        <v>2</v>
      </c>
      <c r="E64" s="3">
        <f t="shared" si="2"/>
        <v>54</v>
      </c>
      <c r="F64" s="5" t="s">
        <v>73</v>
      </c>
    </row>
    <row r="65" spans="1:6" x14ac:dyDescent="0.25">
      <c r="A65" s="6" t="s">
        <v>50</v>
      </c>
      <c r="B65" s="13" t="s">
        <v>66</v>
      </c>
      <c r="C65" s="14">
        <v>3</v>
      </c>
      <c r="D65" s="15">
        <v>4</v>
      </c>
      <c r="E65" s="3">
        <f t="shared" si="2"/>
        <v>12</v>
      </c>
      <c r="F65" s="5" t="s">
        <v>73</v>
      </c>
    </row>
    <row r="66" spans="1:6" x14ac:dyDescent="0.25">
      <c r="A66" s="26" t="s">
        <v>88</v>
      </c>
      <c r="B66" s="17" t="s">
        <v>89</v>
      </c>
      <c r="C66" s="14">
        <f>1+8+8+10</f>
        <v>27</v>
      </c>
      <c r="D66" s="15">
        <v>1</v>
      </c>
      <c r="E66" s="4">
        <f>+C66*D66</f>
        <v>27</v>
      </c>
      <c r="F66" s="5" t="s">
        <v>72</v>
      </c>
    </row>
    <row r="67" spans="1:6" x14ac:dyDescent="0.25">
      <c r="A67" s="26" t="s">
        <v>94</v>
      </c>
      <c r="B67" s="13" t="s">
        <v>60</v>
      </c>
      <c r="C67" s="14">
        <f>4+4+3+4</f>
        <v>15</v>
      </c>
      <c r="D67" s="15">
        <v>0.5</v>
      </c>
      <c r="E67" s="4" t="s">
        <v>110</v>
      </c>
      <c r="F67" s="5" t="s">
        <v>72</v>
      </c>
    </row>
    <row r="68" spans="1:6" ht="15.75" thickBot="1" x14ac:dyDescent="0.3">
      <c r="A68" s="7" t="s">
        <v>34</v>
      </c>
      <c r="B68" s="11" t="s">
        <v>67</v>
      </c>
      <c r="C68" s="16">
        <f>1+2+4+8+5</f>
        <v>20</v>
      </c>
      <c r="D68" s="16" t="s">
        <v>96</v>
      </c>
      <c r="E68" s="22">
        <f>1+4+8+16+10</f>
        <v>39</v>
      </c>
      <c r="F68" s="8" t="s">
        <v>73</v>
      </c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968f2ed88aef4871c0b33a3b5e0f87a4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ee7b7fb39a547881891c13c5f6a2168c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Props1.xml><?xml version="1.0" encoding="utf-8"?>
<ds:datastoreItem xmlns:ds="http://schemas.openxmlformats.org/officeDocument/2006/customXml" ds:itemID="{9A32D111-429E-43CC-8E21-781AEF8EF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5CDE4-F952-4515-BC6C-5B9816A80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D3D4C-7FCA-4581-AE88-DA896E1FFF30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2cabfd59-fc36-4ef0-a4bf-21b9054f28e5"/>
    <ds:schemaRef ds:uri="http://schemas.openxmlformats.org/package/2006/metadata/core-properties"/>
    <ds:schemaRef ds:uri="090b1f48-cb6b-4933-8f37-0fdd774e5b4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 Herrera</dc:creator>
  <cp:lastModifiedBy>Leoni Herrera</cp:lastModifiedBy>
  <cp:lastPrinted>2026-01-06T14:32:57Z</cp:lastPrinted>
  <dcterms:created xsi:type="dcterms:W3CDTF">2026-01-06T14:31:43Z</dcterms:created>
  <dcterms:modified xsi:type="dcterms:W3CDTF">2026-06-05T19:51:21Z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