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2025-2029\Página Web 2025\10.2 Ejecución Presupuestaria\2025\"/>
    </mc:Choice>
  </mc:AlternateContent>
  <bookViews>
    <workbookView xWindow="-120" yWindow="-120" windowWidth="29040" windowHeight="15840"/>
  </bookViews>
  <sheets>
    <sheet name="ANTAI" sheetId="1" r:id="rId1"/>
  </sheets>
  <externalReferences>
    <externalReference r:id="rId2"/>
    <externalReference r:id="rId3"/>
  </externalReferences>
  <definedNames>
    <definedName name="__xlnm.Print_Area_1" localSheetId="0">ANTAI!$B$1:$R$203</definedName>
    <definedName name="__xlnm.Print_Area_1">#REF!</definedName>
    <definedName name="__xlnm.Print_Area_3" localSheetId="0">#REF!</definedName>
    <definedName name="__xlnm.Print_Area_3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3" localSheetId="0">#REF!</definedName>
    <definedName name="__xlnm.Print_Titles_3">#REF!</definedName>
    <definedName name="__xlnm.Print_Titles_7" localSheetId="0">#REF!</definedName>
    <definedName name="__xlnm.Print_Titles_7">#REF!</definedName>
    <definedName name="A_IMPRESIÓN_IM" localSheetId="0">#REF!</definedName>
    <definedName name="A_IMPRESIÓN_IM">#REF!</definedName>
    <definedName name="_xlnm.Print_Area" localSheetId="0">ANTAI!$B$1:$T$203</definedName>
    <definedName name="DOD" localSheetId="0">#REF!</definedName>
    <definedName name="DOD">#REF!</definedName>
    <definedName name="INVERSION" localSheetId="0">#REF!</definedName>
    <definedName name="INVERSION">#REF!</definedName>
    <definedName name="JULIO" localSheetId="0">#REF!</definedName>
    <definedName name="JULIO">#REF!</definedName>
    <definedName name="memo" localSheetId="0">#REF!</definedName>
    <definedName name="memo">#REF!</definedName>
    <definedName name="_xlnm.Print_Titles" localSheetId="0">ANTAI!$1:$7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153" i="1" l="1"/>
  <c r="T173" i="1"/>
  <c r="F121" i="1"/>
  <c r="F95" i="1"/>
  <c r="T189" i="1"/>
  <c r="S189" i="1"/>
  <c r="S153" i="1" l="1"/>
  <c r="N153" i="1"/>
  <c r="O153" i="1" s="1"/>
  <c r="P153" i="1"/>
  <c r="P189" i="1"/>
  <c r="O189" i="1" s="1"/>
  <c r="F153" i="1" l="1"/>
  <c r="F152" i="1" s="1"/>
  <c r="S152" i="1"/>
  <c r="R152" i="1"/>
  <c r="Q152" i="1"/>
  <c r="P152" i="1"/>
  <c r="O152" i="1"/>
  <c r="N152" i="1"/>
  <c r="M152" i="1"/>
  <c r="L152" i="1"/>
  <c r="K152" i="1"/>
  <c r="J152" i="1"/>
  <c r="I152" i="1"/>
  <c r="H152" i="1"/>
  <c r="G152" i="1"/>
  <c r="E152" i="1"/>
  <c r="D152" i="1"/>
  <c r="F189" i="1"/>
  <c r="E191" i="1"/>
  <c r="E190" i="1" s="1"/>
  <c r="G191" i="1"/>
  <c r="G190" i="1" s="1"/>
  <c r="H191" i="1"/>
  <c r="H190" i="1" s="1"/>
  <c r="J191" i="1"/>
  <c r="K191" i="1"/>
  <c r="K190" i="1" s="1"/>
  <c r="L191" i="1"/>
  <c r="L190" i="1" s="1"/>
  <c r="M191" i="1"/>
  <c r="M190" i="1" s="1"/>
  <c r="Q191" i="1"/>
  <c r="Q190" i="1" s="1"/>
  <c r="R191" i="1"/>
  <c r="R190" i="1" s="1"/>
  <c r="D191" i="1"/>
  <c r="D190" i="1" s="1"/>
  <c r="S193" i="1"/>
  <c r="S194" i="1"/>
  <c r="N193" i="1"/>
  <c r="N194" i="1"/>
  <c r="N195" i="1"/>
  <c r="P195" i="1"/>
  <c r="F193" i="1"/>
  <c r="T193" i="1" s="1"/>
  <c r="F194" i="1"/>
  <c r="J190" i="1"/>
  <c r="S196" i="1"/>
  <c r="T196" i="1"/>
  <c r="P196" i="1"/>
  <c r="P137" i="1"/>
  <c r="N198" i="1"/>
  <c r="S198" i="1"/>
  <c r="T198" i="1"/>
  <c r="F198" i="1"/>
  <c r="T197" i="1"/>
  <c r="P197" i="1"/>
  <c r="F197" i="1"/>
  <c r="N196" i="1"/>
  <c r="F196" i="1"/>
  <c r="S195" i="1"/>
  <c r="T195" i="1"/>
  <c r="F195" i="1"/>
  <c r="S192" i="1"/>
  <c r="N192" i="1"/>
  <c r="T192" i="1"/>
  <c r="P192" i="1"/>
  <c r="F192" i="1"/>
  <c r="S188" i="1"/>
  <c r="N188" i="1"/>
  <c r="N187" i="1" s="1"/>
  <c r="T188" i="1"/>
  <c r="P188" i="1"/>
  <c r="P187" i="1" s="1"/>
  <c r="F188" i="1"/>
  <c r="F187" i="1" s="1"/>
  <c r="Q187" i="1"/>
  <c r="M187" i="1"/>
  <c r="L187" i="1"/>
  <c r="K187" i="1"/>
  <c r="J187" i="1"/>
  <c r="H187" i="1"/>
  <c r="G187" i="1"/>
  <c r="E187" i="1"/>
  <c r="D187" i="1"/>
  <c r="S186" i="1"/>
  <c r="R185" i="1"/>
  <c r="N186" i="1"/>
  <c r="T186" i="1"/>
  <c r="L185" i="1"/>
  <c r="J185" i="1"/>
  <c r="P186" i="1"/>
  <c r="P185" i="1" s="1"/>
  <c r="F186" i="1"/>
  <c r="F185" i="1" s="1"/>
  <c r="Q185" i="1"/>
  <c r="M185" i="1"/>
  <c r="K185" i="1"/>
  <c r="I185" i="1"/>
  <c r="H185" i="1"/>
  <c r="G185" i="1"/>
  <c r="E185" i="1"/>
  <c r="D185" i="1"/>
  <c r="T184" i="1"/>
  <c r="N184" i="1"/>
  <c r="S184" i="1"/>
  <c r="P184" i="1"/>
  <c r="F184" i="1"/>
  <c r="S183" i="1"/>
  <c r="N183" i="1"/>
  <c r="T183" i="1"/>
  <c r="P183" i="1"/>
  <c r="F183" i="1"/>
  <c r="T182" i="1"/>
  <c r="N182" i="1"/>
  <c r="S182" i="1"/>
  <c r="P182" i="1"/>
  <c r="F182" i="1"/>
  <c r="S181" i="1"/>
  <c r="N181" i="1"/>
  <c r="T181" i="1"/>
  <c r="P181" i="1"/>
  <c r="F181" i="1"/>
  <c r="S180" i="1"/>
  <c r="N180" i="1"/>
  <c r="T180" i="1"/>
  <c r="P180" i="1"/>
  <c r="F180" i="1"/>
  <c r="S179" i="1"/>
  <c r="N179" i="1"/>
  <c r="P179" i="1"/>
  <c r="F179" i="1"/>
  <c r="Q178" i="1"/>
  <c r="M178" i="1"/>
  <c r="L178" i="1"/>
  <c r="K178" i="1"/>
  <c r="J178" i="1"/>
  <c r="I178" i="1"/>
  <c r="H178" i="1"/>
  <c r="G178" i="1"/>
  <c r="E178" i="1"/>
  <c r="D178" i="1"/>
  <c r="R176" i="1"/>
  <c r="P177" i="1"/>
  <c r="P176" i="1" s="1"/>
  <c r="G176" i="1"/>
  <c r="F177" i="1"/>
  <c r="F176" i="1" s="1"/>
  <c r="Q176" i="1"/>
  <c r="L176" i="1"/>
  <c r="K176" i="1"/>
  <c r="J176" i="1"/>
  <c r="I176" i="1"/>
  <c r="H176" i="1"/>
  <c r="E176" i="1"/>
  <c r="D176" i="1"/>
  <c r="T175" i="1"/>
  <c r="S175" i="1"/>
  <c r="P175" i="1"/>
  <c r="N175" i="1"/>
  <c r="H175" i="1"/>
  <c r="F175" i="1" s="1"/>
  <c r="E175" i="1"/>
  <c r="P173" i="1"/>
  <c r="P172" i="1" s="1"/>
  <c r="G172" i="1"/>
  <c r="F173" i="1"/>
  <c r="F172" i="1" s="1"/>
  <c r="Q172" i="1"/>
  <c r="L172" i="1"/>
  <c r="K172" i="1"/>
  <c r="J172" i="1"/>
  <c r="I172" i="1"/>
  <c r="H172" i="1"/>
  <c r="E172" i="1"/>
  <c r="D172" i="1"/>
  <c r="N171" i="1"/>
  <c r="L170" i="1"/>
  <c r="P171" i="1"/>
  <c r="P170" i="1" s="1"/>
  <c r="F171" i="1"/>
  <c r="F170" i="1" s="1"/>
  <c r="Q170" i="1"/>
  <c r="M170" i="1"/>
  <c r="K170" i="1"/>
  <c r="J170" i="1"/>
  <c r="I170" i="1"/>
  <c r="H170" i="1"/>
  <c r="G170" i="1"/>
  <c r="E170" i="1"/>
  <c r="D170" i="1"/>
  <c r="R168" i="1"/>
  <c r="T169" i="1"/>
  <c r="F169" i="1"/>
  <c r="F168" i="1" s="1"/>
  <c r="Q168" i="1"/>
  <c r="M168" i="1"/>
  <c r="L168" i="1"/>
  <c r="K168" i="1"/>
  <c r="I168" i="1"/>
  <c r="H168" i="1"/>
  <c r="G168" i="1"/>
  <c r="E168" i="1"/>
  <c r="D168" i="1"/>
  <c r="R166" i="1"/>
  <c r="P167" i="1"/>
  <c r="P166" i="1" s="1"/>
  <c r="N167" i="1"/>
  <c r="I166" i="1"/>
  <c r="F167" i="1"/>
  <c r="F166" i="1" s="1"/>
  <c r="Q166" i="1"/>
  <c r="M166" i="1"/>
  <c r="L166" i="1"/>
  <c r="K166" i="1"/>
  <c r="J166" i="1"/>
  <c r="G166" i="1"/>
  <c r="E166" i="1"/>
  <c r="D166" i="1"/>
  <c r="M164" i="1"/>
  <c r="P165" i="1"/>
  <c r="P164" i="1" s="1"/>
  <c r="F165" i="1"/>
  <c r="F164" i="1" s="1"/>
  <c r="Q164" i="1"/>
  <c r="L164" i="1"/>
  <c r="K164" i="1"/>
  <c r="J164" i="1"/>
  <c r="H164" i="1"/>
  <c r="G164" i="1"/>
  <c r="E164" i="1"/>
  <c r="D164" i="1"/>
  <c r="S160" i="1"/>
  <c r="Q159" i="1"/>
  <c r="P160" i="1"/>
  <c r="P159" i="1" s="1"/>
  <c r="F160" i="1"/>
  <c r="F159" i="1" s="1"/>
  <c r="M159" i="1"/>
  <c r="L159" i="1"/>
  <c r="K159" i="1"/>
  <c r="I159" i="1"/>
  <c r="H159" i="1"/>
  <c r="G159" i="1"/>
  <c r="E159" i="1"/>
  <c r="D159" i="1"/>
  <c r="T158" i="1"/>
  <c r="Q157" i="1"/>
  <c r="J157" i="1"/>
  <c r="F158" i="1"/>
  <c r="F157" i="1" s="1"/>
  <c r="M157" i="1"/>
  <c r="L157" i="1"/>
  <c r="K157" i="1"/>
  <c r="I157" i="1"/>
  <c r="H157" i="1"/>
  <c r="G157" i="1"/>
  <c r="E157" i="1"/>
  <c r="D157" i="1"/>
  <c r="T156" i="1"/>
  <c r="Q154" i="1"/>
  <c r="J154" i="1"/>
  <c r="F156" i="1"/>
  <c r="S155" i="1"/>
  <c r="P155" i="1"/>
  <c r="F155" i="1"/>
  <c r="K154" i="1"/>
  <c r="I154" i="1"/>
  <c r="H154" i="1"/>
  <c r="E154" i="1"/>
  <c r="D154" i="1"/>
  <c r="S151" i="1"/>
  <c r="P151" i="1"/>
  <c r="F151" i="1"/>
  <c r="S150" i="1"/>
  <c r="N150" i="1"/>
  <c r="P150" i="1"/>
  <c r="F150" i="1"/>
  <c r="N149" i="1"/>
  <c r="P149" i="1"/>
  <c r="F149" i="1"/>
  <c r="P148" i="1"/>
  <c r="S148" i="1"/>
  <c r="N148" i="1"/>
  <c r="F148" i="1"/>
  <c r="P147" i="1"/>
  <c r="F147" i="1"/>
  <c r="Q146" i="1"/>
  <c r="M146" i="1"/>
  <c r="L146" i="1"/>
  <c r="K146" i="1"/>
  <c r="I146" i="1"/>
  <c r="E146" i="1"/>
  <c r="D146" i="1"/>
  <c r="T145" i="1"/>
  <c r="N145" i="1"/>
  <c r="F145" i="1"/>
  <c r="S144" i="1"/>
  <c r="R143" i="1"/>
  <c r="T144" i="1"/>
  <c r="N144" i="1"/>
  <c r="P144" i="1"/>
  <c r="F144" i="1"/>
  <c r="Q143" i="1"/>
  <c r="L143" i="1"/>
  <c r="K143" i="1"/>
  <c r="I143" i="1"/>
  <c r="I142" i="1" s="1"/>
  <c r="H143" i="1"/>
  <c r="H142" i="1" s="1"/>
  <c r="G143" i="1"/>
  <c r="E143" i="1"/>
  <c r="D143" i="1"/>
  <c r="P141" i="1"/>
  <c r="S141" i="1"/>
  <c r="N141" i="1"/>
  <c r="F141" i="1"/>
  <c r="N140" i="1"/>
  <c r="T140" i="1"/>
  <c r="S140" i="1"/>
  <c r="P140" i="1"/>
  <c r="F140" i="1"/>
  <c r="N139" i="1"/>
  <c r="T139" i="1"/>
  <c r="S139" i="1"/>
  <c r="P139" i="1"/>
  <c r="F139" i="1"/>
  <c r="T138" i="1"/>
  <c r="P138" i="1"/>
  <c r="F138" i="1"/>
  <c r="Q135" i="1"/>
  <c r="Q134" i="1" s="1"/>
  <c r="N137" i="1"/>
  <c r="T137" i="1"/>
  <c r="F137" i="1"/>
  <c r="N136" i="1"/>
  <c r="P136" i="1"/>
  <c r="G135" i="1"/>
  <c r="G134" i="1" s="1"/>
  <c r="F136" i="1"/>
  <c r="M135" i="1"/>
  <c r="M134" i="1" s="1"/>
  <c r="L135" i="1"/>
  <c r="L134" i="1" s="1"/>
  <c r="K135" i="1"/>
  <c r="K134" i="1" s="1"/>
  <c r="J135" i="1"/>
  <c r="J134" i="1" s="1"/>
  <c r="H135" i="1"/>
  <c r="H134" i="1" s="1"/>
  <c r="E135" i="1"/>
  <c r="E134" i="1" s="1"/>
  <c r="D135" i="1"/>
  <c r="D134" i="1" s="1"/>
  <c r="T133" i="1"/>
  <c r="Q131" i="1"/>
  <c r="N133" i="1"/>
  <c r="S133" i="1"/>
  <c r="P133" i="1"/>
  <c r="F133" i="1"/>
  <c r="T132" i="1"/>
  <c r="L131" i="1"/>
  <c r="P132" i="1"/>
  <c r="F132" i="1"/>
  <c r="K131" i="1"/>
  <c r="J131" i="1"/>
  <c r="I131" i="1"/>
  <c r="H131" i="1"/>
  <c r="E131" i="1"/>
  <c r="T130" i="1"/>
  <c r="N130" i="1"/>
  <c r="S130" i="1"/>
  <c r="P130" i="1"/>
  <c r="F130" i="1"/>
  <c r="T129" i="1"/>
  <c r="N129" i="1"/>
  <c r="S129" i="1"/>
  <c r="P129" i="1"/>
  <c r="F129" i="1"/>
  <c r="S128" i="1"/>
  <c r="N128" i="1"/>
  <c r="P128" i="1"/>
  <c r="F128" i="1"/>
  <c r="N127" i="1"/>
  <c r="I123" i="1"/>
  <c r="F127" i="1"/>
  <c r="S126" i="1"/>
  <c r="P126" i="1"/>
  <c r="F126" i="1"/>
  <c r="T125" i="1"/>
  <c r="N125" i="1"/>
  <c r="S125" i="1"/>
  <c r="P125" i="1"/>
  <c r="F125" i="1"/>
  <c r="S124" i="1"/>
  <c r="P124" i="1"/>
  <c r="F124" i="1"/>
  <c r="K123" i="1"/>
  <c r="H123" i="1"/>
  <c r="E123" i="1"/>
  <c r="D123" i="1"/>
  <c r="S122" i="1"/>
  <c r="P122" i="1"/>
  <c r="F122" i="1"/>
  <c r="T121" i="1"/>
  <c r="N121" i="1"/>
  <c r="S121" i="1"/>
  <c r="P121" i="1"/>
  <c r="T120" i="1"/>
  <c r="P120" i="1"/>
  <c r="N120" i="1"/>
  <c r="S120" i="1"/>
  <c r="F120" i="1"/>
  <c r="S119" i="1"/>
  <c r="N119" i="1"/>
  <c r="P118" i="1"/>
  <c r="T118" i="1"/>
  <c r="L116" i="1"/>
  <c r="N118" i="1"/>
  <c r="F118" i="1"/>
  <c r="S117" i="1"/>
  <c r="Q116" i="1"/>
  <c r="P117" i="1"/>
  <c r="F117" i="1"/>
  <c r="K116" i="1"/>
  <c r="H116" i="1"/>
  <c r="E116" i="1"/>
  <c r="D116" i="1"/>
  <c r="S115" i="1"/>
  <c r="F115" i="1"/>
  <c r="T114" i="1"/>
  <c r="N114" i="1"/>
  <c r="S114" i="1"/>
  <c r="P114" i="1"/>
  <c r="F114" i="1"/>
  <c r="S113" i="1"/>
  <c r="P113" i="1"/>
  <c r="F113" i="1"/>
  <c r="T112" i="1"/>
  <c r="P112" i="1"/>
  <c r="N112" i="1"/>
  <c r="S112" i="1"/>
  <c r="F112" i="1"/>
  <c r="S111" i="1"/>
  <c r="N111" i="1"/>
  <c r="P110" i="1"/>
  <c r="S110" i="1"/>
  <c r="L108" i="1"/>
  <c r="N110" i="1"/>
  <c r="T110" i="1"/>
  <c r="F110" i="1"/>
  <c r="S109" i="1"/>
  <c r="P109" i="1"/>
  <c r="F109" i="1"/>
  <c r="K108" i="1"/>
  <c r="H108" i="1"/>
  <c r="E108" i="1"/>
  <c r="D108" i="1"/>
  <c r="Q102" i="1"/>
  <c r="S107" i="1"/>
  <c r="F107" i="1"/>
  <c r="T106" i="1"/>
  <c r="N106" i="1"/>
  <c r="S106" i="1"/>
  <c r="P106" i="1"/>
  <c r="F106" i="1"/>
  <c r="S105" i="1"/>
  <c r="P105" i="1"/>
  <c r="F105" i="1"/>
  <c r="T104" i="1"/>
  <c r="P104" i="1"/>
  <c r="N104" i="1"/>
  <c r="S104" i="1"/>
  <c r="F104" i="1"/>
  <c r="S103" i="1"/>
  <c r="N103" i="1"/>
  <c r="P103" i="1"/>
  <c r="L102" i="1"/>
  <c r="K102" i="1"/>
  <c r="H102" i="1"/>
  <c r="E102" i="1"/>
  <c r="D102" i="1"/>
  <c r="S101" i="1"/>
  <c r="N101" i="1"/>
  <c r="T101" i="1"/>
  <c r="F101" i="1"/>
  <c r="N100" i="1"/>
  <c r="P100" i="1"/>
  <c r="F100" i="1"/>
  <c r="L98" i="1"/>
  <c r="S99" i="1"/>
  <c r="F99" i="1"/>
  <c r="Q98" i="1"/>
  <c r="M98" i="1"/>
  <c r="K98" i="1"/>
  <c r="H98" i="1"/>
  <c r="G98" i="1"/>
  <c r="E98" i="1"/>
  <c r="D98" i="1"/>
  <c r="N97" i="1"/>
  <c r="P97" i="1"/>
  <c r="F97" i="1"/>
  <c r="Q93" i="1"/>
  <c r="N96" i="1"/>
  <c r="F96" i="1"/>
  <c r="N95" i="1"/>
  <c r="P95" i="1"/>
  <c r="G93" i="1"/>
  <c r="N94" i="1"/>
  <c r="T94" i="1"/>
  <c r="L93" i="1"/>
  <c r="P94" i="1"/>
  <c r="F94" i="1"/>
  <c r="M93" i="1"/>
  <c r="K93" i="1"/>
  <c r="H93" i="1"/>
  <c r="E93" i="1"/>
  <c r="D93" i="1"/>
  <c r="N92" i="1"/>
  <c r="S92" i="1"/>
  <c r="P92" i="1"/>
  <c r="F92" i="1"/>
  <c r="S91" i="1"/>
  <c r="N91" i="1"/>
  <c r="P91" i="1"/>
  <c r="F91" i="1"/>
  <c r="S90" i="1"/>
  <c r="N90" i="1"/>
  <c r="P90" i="1"/>
  <c r="F90" i="1"/>
  <c r="S89" i="1"/>
  <c r="N89" i="1"/>
  <c r="P89" i="1"/>
  <c r="F89" i="1"/>
  <c r="T88" i="1"/>
  <c r="Q87" i="1"/>
  <c r="N88" i="1"/>
  <c r="S88" i="1"/>
  <c r="L87" i="1"/>
  <c r="J87" i="1"/>
  <c r="P88" i="1"/>
  <c r="F88" i="1"/>
  <c r="K87" i="1"/>
  <c r="I87" i="1"/>
  <c r="H87" i="1"/>
  <c r="G87" i="1"/>
  <c r="E87" i="1"/>
  <c r="D87" i="1"/>
  <c r="T86" i="1"/>
  <c r="N86" i="1"/>
  <c r="S86" i="1"/>
  <c r="P86" i="1"/>
  <c r="F86" i="1"/>
  <c r="Q84" i="1"/>
  <c r="T85" i="1"/>
  <c r="L84" i="1"/>
  <c r="P85" i="1"/>
  <c r="F85" i="1"/>
  <c r="K84" i="1"/>
  <c r="J84" i="1"/>
  <c r="I84" i="1"/>
  <c r="H84" i="1"/>
  <c r="E84" i="1"/>
  <c r="D84" i="1"/>
  <c r="T82" i="1"/>
  <c r="N82" i="1"/>
  <c r="S82" i="1"/>
  <c r="P82" i="1"/>
  <c r="F82" i="1"/>
  <c r="T81" i="1"/>
  <c r="P81" i="1"/>
  <c r="F81" i="1"/>
  <c r="N80" i="1"/>
  <c r="S80" i="1"/>
  <c r="P80" i="1"/>
  <c r="F80" i="1"/>
  <c r="S79" i="1"/>
  <c r="N79" i="1"/>
  <c r="P79" i="1"/>
  <c r="F79" i="1"/>
  <c r="T78" i="1"/>
  <c r="N78" i="1"/>
  <c r="P78" i="1"/>
  <c r="F78" i="1"/>
  <c r="S77" i="1"/>
  <c r="N77" i="1"/>
  <c r="P77" i="1"/>
  <c r="F77" i="1"/>
  <c r="T76" i="1"/>
  <c r="Q75" i="1"/>
  <c r="N76" i="1"/>
  <c r="S76" i="1"/>
  <c r="J75" i="1"/>
  <c r="P76" i="1"/>
  <c r="F76" i="1"/>
  <c r="K75" i="1"/>
  <c r="I75" i="1"/>
  <c r="H75" i="1"/>
  <c r="E75" i="1"/>
  <c r="D75" i="1"/>
  <c r="T74" i="1"/>
  <c r="N74" i="1"/>
  <c r="S74" i="1"/>
  <c r="P74" i="1"/>
  <c r="F74" i="1"/>
  <c r="P73" i="1"/>
  <c r="N73" i="1"/>
  <c r="S73" i="1"/>
  <c r="T73" i="1"/>
  <c r="F73" i="1"/>
  <c r="N72" i="1"/>
  <c r="P72" i="1"/>
  <c r="F72" i="1"/>
  <c r="P71" i="1"/>
  <c r="N71" i="1"/>
  <c r="S71" i="1"/>
  <c r="T71" i="1"/>
  <c r="F71" i="1"/>
  <c r="Q69" i="1"/>
  <c r="S70" i="1"/>
  <c r="P70" i="1"/>
  <c r="F70" i="1"/>
  <c r="L69" i="1"/>
  <c r="K69" i="1"/>
  <c r="H69" i="1"/>
  <c r="E69" i="1"/>
  <c r="D69" i="1"/>
  <c r="Q66" i="1"/>
  <c r="N68" i="1"/>
  <c r="F68" i="1"/>
  <c r="T67" i="1"/>
  <c r="L66" i="1"/>
  <c r="P67" i="1"/>
  <c r="F67" i="1"/>
  <c r="M66" i="1"/>
  <c r="K66" i="1"/>
  <c r="H66" i="1"/>
  <c r="G66" i="1"/>
  <c r="E66" i="1"/>
  <c r="D66" i="1"/>
  <c r="T65" i="1"/>
  <c r="N65" i="1"/>
  <c r="P65" i="1"/>
  <c r="F65" i="1"/>
  <c r="J60" i="1"/>
  <c r="P64" i="1"/>
  <c r="F64" i="1"/>
  <c r="T63" i="1"/>
  <c r="N63" i="1"/>
  <c r="S63" i="1"/>
  <c r="P63" i="1"/>
  <c r="F63" i="1"/>
  <c r="S62" i="1"/>
  <c r="P62" i="1"/>
  <c r="F62" i="1"/>
  <c r="N61" i="1"/>
  <c r="S61" i="1"/>
  <c r="T61" i="1"/>
  <c r="F61" i="1"/>
  <c r="Q60" i="1"/>
  <c r="K60" i="1"/>
  <c r="I60" i="1"/>
  <c r="H60" i="1"/>
  <c r="E60" i="1"/>
  <c r="D60" i="1"/>
  <c r="N59" i="1"/>
  <c r="S59" i="1"/>
  <c r="T59" i="1"/>
  <c r="F59" i="1"/>
  <c r="P58" i="1"/>
  <c r="S58" i="1"/>
  <c r="N58" i="1"/>
  <c r="T58" i="1"/>
  <c r="F58" i="1"/>
  <c r="N57" i="1"/>
  <c r="P57" i="1"/>
  <c r="F57" i="1"/>
  <c r="T56" i="1"/>
  <c r="L55" i="1"/>
  <c r="F56" i="1"/>
  <c r="K55" i="1"/>
  <c r="H55" i="1"/>
  <c r="E55" i="1"/>
  <c r="D55" i="1"/>
  <c r="T54" i="1"/>
  <c r="S54" i="1"/>
  <c r="N54" i="1"/>
  <c r="L51" i="1"/>
  <c r="P54" i="1"/>
  <c r="F54" i="1"/>
  <c r="T53" i="1"/>
  <c r="S53" i="1"/>
  <c r="N53" i="1"/>
  <c r="P53" i="1"/>
  <c r="F53" i="1"/>
  <c r="S52" i="1"/>
  <c r="N52" i="1"/>
  <c r="P52" i="1"/>
  <c r="H51" i="1"/>
  <c r="F52" i="1"/>
  <c r="Q51" i="1"/>
  <c r="K51" i="1"/>
  <c r="J51" i="1"/>
  <c r="I51" i="1"/>
  <c r="E51" i="1"/>
  <c r="D51" i="1"/>
  <c r="N50" i="1"/>
  <c r="S50" i="1"/>
  <c r="P50" i="1"/>
  <c r="G48" i="1"/>
  <c r="F50" i="1"/>
  <c r="T49" i="1"/>
  <c r="L48" i="1"/>
  <c r="N49" i="1"/>
  <c r="F49" i="1"/>
  <c r="Q48" i="1"/>
  <c r="M48" i="1"/>
  <c r="K48" i="1"/>
  <c r="J48" i="1"/>
  <c r="H48" i="1"/>
  <c r="E48" i="1"/>
  <c r="D48" i="1"/>
  <c r="N47" i="1"/>
  <c r="P47" i="1"/>
  <c r="F47" i="1"/>
  <c r="P46" i="1"/>
  <c r="T46" i="1"/>
  <c r="F46" i="1"/>
  <c r="N45" i="1"/>
  <c r="T45" i="1"/>
  <c r="P45" i="1"/>
  <c r="F45" i="1"/>
  <c r="N44" i="1"/>
  <c r="S44" i="1"/>
  <c r="P44" i="1"/>
  <c r="F44" i="1"/>
  <c r="T43" i="1"/>
  <c r="N43" i="1"/>
  <c r="T42" i="1"/>
  <c r="L39" i="1"/>
  <c r="S42" i="1"/>
  <c r="F42" i="1"/>
  <c r="S41" i="1"/>
  <c r="N41" i="1"/>
  <c r="P41" i="1"/>
  <c r="F41" i="1"/>
  <c r="T40" i="1"/>
  <c r="Q39" i="1"/>
  <c r="J39" i="1"/>
  <c r="P40" i="1"/>
  <c r="F40" i="1"/>
  <c r="K39" i="1"/>
  <c r="E39" i="1"/>
  <c r="D39" i="1"/>
  <c r="N38" i="1"/>
  <c r="P38" i="1"/>
  <c r="P37" i="1"/>
  <c r="T37" i="1"/>
  <c r="F37" i="1"/>
  <c r="T36" i="1"/>
  <c r="J33" i="1"/>
  <c r="F36" i="1"/>
  <c r="T35" i="1"/>
  <c r="L33" i="1"/>
  <c r="P35" i="1"/>
  <c r="F35" i="1"/>
  <c r="T34" i="1"/>
  <c r="S34" i="1"/>
  <c r="K33" i="1"/>
  <c r="P34" i="1"/>
  <c r="F34" i="1"/>
  <c r="Q33" i="1"/>
  <c r="G33" i="1"/>
  <c r="E33" i="1"/>
  <c r="D33" i="1"/>
  <c r="N31" i="1"/>
  <c r="P31" i="1"/>
  <c r="F31" i="1"/>
  <c r="P30" i="1"/>
  <c r="T30" i="1"/>
  <c r="N30" i="1"/>
  <c r="F30" i="1"/>
  <c r="L27" i="1"/>
  <c r="N29" i="1"/>
  <c r="P29" i="1"/>
  <c r="F29" i="1"/>
  <c r="N28" i="1"/>
  <c r="T28" i="1"/>
  <c r="P28" i="1"/>
  <c r="F28" i="1"/>
  <c r="M27" i="1"/>
  <c r="K27" i="1"/>
  <c r="H27" i="1"/>
  <c r="E27" i="1"/>
  <c r="D27" i="1"/>
  <c r="T26" i="1"/>
  <c r="Q25" i="1"/>
  <c r="L25" i="1"/>
  <c r="J25" i="1"/>
  <c r="F26" i="1"/>
  <c r="M25" i="1"/>
  <c r="K25" i="1"/>
  <c r="I25" i="1"/>
  <c r="H25" i="1"/>
  <c r="G25" i="1"/>
  <c r="E25" i="1"/>
  <c r="D25" i="1"/>
  <c r="T24" i="1"/>
  <c r="N24" i="1"/>
  <c r="S24" i="1"/>
  <c r="P24" i="1"/>
  <c r="F24" i="1"/>
  <c r="T23" i="1"/>
  <c r="N23" i="1"/>
  <c r="S23" i="1"/>
  <c r="P23" i="1"/>
  <c r="F23" i="1"/>
  <c r="T22" i="1"/>
  <c r="N22" i="1"/>
  <c r="I20" i="1"/>
  <c r="F22" i="1"/>
  <c r="T21" i="1"/>
  <c r="Q20" i="1"/>
  <c r="N21" i="1"/>
  <c r="S21" i="1"/>
  <c r="L20" i="1"/>
  <c r="P21" i="1"/>
  <c r="F21" i="1"/>
  <c r="K20" i="1"/>
  <c r="J20" i="1"/>
  <c r="H20" i="1"/>
  <c r="E20" i="1"/>
  <c r="D20" i="1"/>
  <c r="T19" i="1"/>
  <c r="P19" i="1"/>
  <c r="F19" i="1"/>
  <c r="S18" i="1"/>
  <c r="N18" i="1"/>
  <c r="P18" i="1"/>
  <c r="F18" i="1"/>
  <c r="P17" i="1"/>
  <c r="T17" i="1"/>
  <c r="N17" i="1"/>
  <c r="F17" i="1"/>
  <c r="Q15" i="1"/>
  <c r="R15" i="1"/>
  <c r="J15" i="1"/>
  <c r="P16" i="1"/>
  <c r="P15" i="1" s="1"/>
  <c r="F16" i="1"/>
  <c r="F15" i="1" s="1"/>
  <c r="L15" i="1"/>
  <c r="K15" i="1"/>
  <c r="H15" i="1"/>
  <c r="G15" i="1"/>
  <c r="E15" i="1"/>
  <c r="D15" i="1"/>
  <c r="J11" i="1"/>
  <c r="P14" i="1"/>
  <c r="F14" i="1"/>
  <c r="Q11" i="1"/>
  <c r="S13" i="1"/>
  <c r="P13" i="1"/>
  <c r="F13" i="1"/>
  <c r="T12" i="1"/>
  <c r="L11" i="1"/>
  <c r="P12" i="1"/>
  <c r="G11" i="1"/>
  <c r="F12" i="1"/>
  <c r="K11" i="1"/>
  <c r="I11" i="1"/>
  <c r="H11" i="1"/>
  <c r="E11" i="1"/>
  <c r="D11" i="1"/>
  <c r="G174" i="1" l="1"/>
  <c r="K142" i="1"/>
  <c r="H174" i="1"/>
  <c r="T152" i="1"/>
  <c r="Q142" i="1"/>
  <c r="K32" i="1"/>
  <c r="O95" i="1"/>
  <c r="O24" i="1"/>
  <c r="J174" i="1"/>
  <c r="K174" i="1"/>
  <c r="L174" i="1"/>
  <c r="Q174" i="1"/>
  <c r="O53" i="1"/>
  <c r="O175" i="1"/>
  <c r="O72" i="1"/>
  <c r="O65" i="1"/>
  <c r="O74" i="1"/>
  <c r="O77" i="1"/>
  <c r="O137" i="1"/>
  <c r="F154" i="1"/>
  <c r="S157" i="1"/>
  <c r="O130" i="1"/>
  <c r="P135" i="1"/>
  <c r="P134" i="1" s="1"/>
  <c r="N135" i="1"/>
  <c r="O184" i="1"/>
  <c r="F191" i="1"/>
  <c r="O195" i="1"/>
  <c r="O44" i="1"/>
  <c r="O80" i="1"/>
  <c r="F48" i="1"/>
  <c r="O139" i="1"/>
  <c r="S178" i="1"/>
  <c r="F135" i="1"/>
  <c r="F134" i="1" s="1"/>
  <c r="F143" i="1"/>
  <c r="O45" i="1"/>
  <c r="D10" i="1"/>
  <c r="N191" i="1"/>
  <c r="O90" i="1"/>
  <c r="O182" i="1"/>
  <c r="E142" i="1"/>
  <c r="F123" i="1"/>
  <c r="S185" i="1"/>
  <c r="F51" i="1"/>
  <c r="P194" i="1"/>
  <c r="O194" i="1" s="1"/>
  <c r="T194" i="1"/>
  <c r="O18" i="1"/>
  <c r="F69" i="1"/>
  <c r="O128" i="1"/>
  <c r="O89" i="1"/>
  <c r="O91" i="1"/>
  <c r="P193" i="1"/>
  <c r="O193" i="1" s="1"/>
  <c r="I191" i="1"/>
  <c r="I190" i="1" s="1"/>
  <c r="D163" i="1"/>
  <c r="E174" i="1"/>
  <c r="F93" i="1"/>
  <c r="F98" i="1"/>
  <c r="O41" i="1"/>
  <c r="F84" i="1"/>
  <c r="P87" i="1"/>
  <c r="D83" i="1"/>
  <c r="O186" i="1"/>
  <c r="O185" i="1" s="1"/>
  <c r="O17" i="1"/>
  <c r="F190" i="1"/>
  <c r="D174" i="1"/>
  <c r="D32" i="1"/>
  <c r="E10" i="1"/>
  <c r="O58" i="1"/>
  <c r="O82" i="1"/>
  <c r="O86" i="1"/>
  <c r="O149" i="1"/>
  <c r="E163" i="1"/>
  <c r="P84" i="1"/>
  <c r="O94" i="1"/>
  <c r="D142" i="1"/>
  <c r="O180" i="1"/>
  <c r="F131" i="1"/>
  <c r="F178" i="1"/>
  <c r="F174" i="1" s="1"/>
  <c r="P131" i="1"/>
  <c r="O141" i="1"/>
  <c r="E32" i="1"/>
  <c r="E83" i="1"/>
  <c r="S48" i="1"/>
  <c r="T166" i="1"/>
  <c r="O196" i="1"/>
  <c r="S187" i="1"/>
  <c r="P178" i="1"/>
  <c r="P174" i="1" s="1"/>
  <c r="L163" i="1"/>
  <c r="T168" i="1"/>
  <c r="G163" i="1"/>
  <c r="F163" i="1"/>
  <c r="T146" i="1"/>
  <c r="O148" i="1"/>
  <c r="H83" i="1"/>
  <c r="K83" i="1"/>
  <c r="O79" i="1"/>
  <c r="F75" i="1"/>
  <c r="O54" i="1"/>
  <c r="O28" i="1"/>
  <c r="F25" i="1"/>
  <c r="H10" i="1"/>
  <c r="F11" i="1"/>
  <c r="P11" i="1"/>
  <c r="O30" i="1"/>
  <c r="T25" i="1"/>
  <c r="K10" i="1"/>
  <c r="N20" i="1"/>
  <c r="L10" i="1"/>
  <c r="O31" i="1"/>
  <c r="O38" i="1"/>
  <c r="P51" i="1"/>
  <c r="O52" i="1"/>
  <c r="O47" i="1"/>
  <c r="O21" i="1"/>
  <c r="O23" i="1"/>
  <c r="O50" i="1"/>
  <c r="S19" i="1"/>
  <c r="T13" i="1"/>
  <c r="S14" i="1"/>
  <c r="N14" i="1"/>
  <c r="O14" i="1" s="1"/>
  <c r="T14" i="1"/>
  <c r="I15" i="1"/>
  <c r="I10" i="1" s="1"/>
  <c r="N16" i="1"/>
  <c r="T16" i="1"/>
  <c r="S17" i="1"/>
  <c r="S22" i="1"/>
  <c r="S25" i="1"/>
  <c r="I27" i="1"/>
  <c r="T27" i="1" s="1"/>
  <c r="J27" i="1"/>
  <c r="J10" i="1" s="1"/>
  <c r="S28" i="1"/>
  <c r="T29" i="1"/>
  <c r="T31" i="1"/>
  <c r="N34" i="1"/>
  <c r="N35" i="1"/>
  <c r="O35" i="1" s="1"/>
  <c r="N36" i="1"/>
  <c r="T38" i="1"/>
  <c r="N40" i="1"/>
  <c r="N42" i="1"/>
  <c r="H39" i="1"/>
  <c r="F43" i="1"/>
  <c r="F39" i="1" s="1"/>
  <c r="P43" i="1"/>
  <c r="O43" i="1" s="1"/>
  <c r="T47" i="1"/>
  <c r="P49" i="1"/>
  <c r="M55" i="1"/>
  <c r="Q55" i="1"/>
  <c r="Q32" i="1" s="1"/>
  <c r="J69" i="1"/>
  <c r="N70" i="1"/>
  <c r="O92" i="1"/>
  <c r="S12" i="1"/>
  <c r="P22" i="1"/>
  <c r="O22" i="1" s="1"/>
  <c r="N13" i="1"/>
  <c r="O13" i="1" s="1"/>
  <c r="S16" i="1"/>
  <c r="R20" i="1"/>
  <c r="S31" i="1"/>
  <c r="M33" i="1"/>
  <c r="I33" i="1"/>
  <c r="H33" i="1"/>
  <c r="N37" i="1"/>
  <c r="O37" i="1" s="1"/>
  <c r="S37" i="1"/>
  <c r="S38" i="1"/>
  <c r="G39" i="1"/>
  <c r="T44" i="1"/>
  <c r="S45" i="1"/>
  <c r="N46" i="1"/>
  <c r="O46" i="1" s="1"/>
  <c r="S46" i="1"/>
  <c r="I48" i="1"/>
  <c r="T48" i="1" s="1"/>
  <c r="T50" i="1"/>
  <c r="R51" i="1"/>
  <c r="M51" i="1"/>
  <c r="T52" i="1"/>
  <c r="T57" i="1"/>
  <c r="O63" i="1"/>
  <c r="S68" i="1"/>
  <c r="L75" i="1"/>
  <c r="F87" i="1"/>
  <c r="N87" i="1"/>
  <c r="M11" i="1"/>
  <c r="R11" i="1"/>
  <c r="T18" i="1"/>
  <c r="G20" i="1"/>
  <c r="F20" i="1" s="1"/>
  <c r="M20" i="1"/>
  <c r="N26" i="1"/>
  <c r="P36" i="1"/>
  <c r="P33" i="1" s="1"/>
  <c r="F38" i="1"/>
  <c r="F33" i="1" s="1"/>
  <c r="P42" i="1"/>
  <c r="N48" i="1"/>
  <c r="G51" i="1"/>
  <c r="N51" i="1"/>
  <c r="G55" i="1"/>
  <c r="F55" i="1" s="1"/>
  <c r="P56" i="1"/>
  <c r="S56" i="1"/>
  <c r="G60" i="1"/>
  <c r="F60" i="1" s="1"/>
  <c r="P61" i="1"/>
  <c r="P60" i="1" s="1"/>
  <c r="L60" i="1"/>
  <c r="F66" i="1"/>
  <c r="O73" i="1"/>
  <c r="O103" i="1"/>
  <c r="S36" i="1"/>
  <c r="N56" i="1"/>
  <c r="J55" i="1"/>
  <c r="P59" i="1"/>
  <c r="O59" i="1" s="1"/>
  <c r="T62" i="1"/>
  <c r="N62" i="1"/>
  <c r="O62" i="1" s="1"/>
  <c r="T64" i="1"/>
  <c r="O76" i="1"/>
  <c r="N12" i="1"/>
  <c r="M15" i="1"/>
  <c r="N19" i="1"/>
  <c r="O19" i="1" s="1"/>
  <c r="P26" i="1"/>
  <c r="P25" i="1" s="1"/>
  <c r="R25" i="1"/>
  <c r="G27" i="1"/>
  <c r="F27" i="1" s="1"/>
  <c r="N27" i="1"/>
  <c r="Q27" i="1"/>
  <c r="Q10" i="1" s="1"/>
  <c r="O29" i="1"/>
  <c r="S29" i="1"/>
  <c r="S35" i="1"/>
  <c r="I39" i="1"/>
  <c r="M39" i="1"/>
  <c r="T41" i="1"/>
  <c r="I55" i="1"/>
  <c r="J66" i="1"/>
  <c r="S66" i="1" s="1"/>
  <c r="P68" i="1"/>
  <c r="P66" i="1" s="1"/>
  <c r="O71" i="1"/>
  <c r="O78" i="1"/>
  <c r="S26" i="1"/>
  <c r="P27" i="1"/>
  <c r="S40" i="1"/>
  <c r="O57" i="1"/>
  <c r="S64" i="1"/>
  <c r="P69" i="1"/>
  <c r="P75" i="1"/>
  <c r="M75" i="1"/>
  <c r="T77" i="1"/>
  <c r="S30" i="1"/>
  <c r="R27" i="1"/>
  <c r="S43" i="1"/>
  <c r="S47" i="1"/>
  <c r="S49" i="1"/>
  <c r="R48" i="1"/>
  <c r="S57" i="1"/>
  <c r="N64" i="1"/>
  <c r="O64" i="1" s="1"/>
  <c r="S65" i="1"/>
  <c r="S67" i="1"/>
  <c r="R66" i="1"/>
  <c r="G69" i="1"/>
  <c r="M69" i="1"/>
  <c r="S78" i="1"/>
  <c r="O88" i="1"/>
  <c r="T89" i="1"/>
  <c r="N93" i="1"/>
  <c r="P96" i="1"/>
  <c r="P93" i="1" s="1"/>
  <c r="T99" i="1"/>
  <c r="O100" i="1"/>
  <c r="P101" i="1"/>
  <c r="O101" i="1" s="1"/>
  <c r="J102" i="1"/>
  <c r="F103" i="1"/>
  <c r="F102" i="1" s="1"/>
  <c r="G102" i="1"/>
  <c r="J108" i="1"/>
  <c r="N109" i="1"/>
  <c r="J116" i="1"/>
  <c r="N117" i="1"/>
  <c r="O125" i="1"/>
  <c r="J123" i="1"/>
  <c r="N126" i="1"/>
  <c r="O126" i="1" s="1"/>
  <c r="O136" i="1"/>
  <c r="S164" i="1"/>
  <c r="N164" i="1"/>
  <c r="M60" i="1"/>
  <c r="I66" i="1"/>
  <c r="T66" i="1" s="1"/>
  <c r="N67" i="1"/>
  <c r="T90" i="1"/>
  <c r="S96" i="1"/>
  <c r="T97" i="1"/>
  <c r="T103" i="1"/>
  <c r="I102" i="1"/>
  <c r="P107" i="1"/>
  <c r="P102" i="1" s="1"/>
  <c r="O110" i="1"/>
  <c r="G108" i="1"/>
  <c r="F111" i="1"/>
  <c r="F108" i="1" s="1"/>
  <c r="P115" i="1"/>
  <c r="O118" i="1"/>
  <c r="G116" i="1"/>
  <c r="F119" i="1"/>
  <c r="F116" i="1" s="1"/>
  <c r="T122" i="1"/>
  <c r="N122" i="1"/>
  <c r="O122" i="1" s="1"/>
  <c r="Q123" i="1"/>
  <c r="O129" i="1"/>
  <c r="R146" i="1"/>
  <c r="T68" i="1"/>
  <c r="I69" i="1"/>
  <c r="T70" i="1"/>
  <c r="T79" i="1"/>
  <c r="G84" i="1"/>
  <c r="M84" i="1"/>
  <c r="R84" i="1"/>
  <c r="T91" i="1"/>
  <c r="I93" i="1"/>
  <c r="T93" i="1" s="1"/>
  <c r="R93" i="1"/>
  <c r="S95" i="1"/>
  <c r="T96" i="1"/>
  <c r="T100" i="1"/>
  <c r="O104" i="1"/>
  <c r="O106" i="1"/>
  <c r="N107" i="1"/>
  <c r="M108" i="1"/>
  <c r="T109" i="1"/>
  <c r="P111" i="1"/>
  <c r="O111" i="1" s="1"/>
  <c r="O112" i="1"/>
  <c r="O114" i="1"/>
  <c r="N115" i="1"/>
  <c r="M116" i="1"/>
  <c r="T117" i="1"/>
  <c r="P119" i="1"/>
  <c r="O119" i="1" s="1"/>
  <c r="O120" i="1"/>
  <c r="L123" i="1"/>
  <c r="L83" i="1" s="1"/>
  <c r="T127" i="1"/>
  <c r="O133" i="1"/>
  <c r="P146" i="1"/>
  <c r="G75" i="1"/>
  <c r="T80" i="1"/>
  <c r="S81" i="1"/>
  <c r="S85" i="1"/>
  <c r="M87" i="1"/>
  <c r="T92" i="1"/>
  <c r="J93" i="1"/>
  <c r="S93" i="1" s="1"/>
  <c r="S94" i="1"/>
  <c r="T95" i="1"/>
  <c r="P99" i="1"/>
  <c r="I98" i="1"/>
  <c r="T98" i="1" s="1"/>
  <c r="Q108" i="1"/>
  <c r="T124" i="1"/>
  <c r="N124" i="1"/>
  <c r="M123" i="1"/>
  <c r="P127" i="1"/>
  <c r="P123" i="1" s="1"/>
  <c r="O150" i="1"/>
  <c r="N81" i="1"/>
  <c r="O81" i="1" s="1"/>
  <c r="N85" i="1"/>
  <c r="R87" i="1"/>
  <c r="J98" i="1"/>
  <c r="S98" i="1" s="1"/>
  <c r="N99" i="1"/>
  <c r="T105" i="1"/>
  <c r="N105" i="1"/>
  <c r="O105" i="1" s="1"/>
  <c r="T107" i="1"/>
  <c r="T113" i="1"/>
  <c r="N113" i="1"/>
  <c r="O113" i="1" s="1"/>
  <c r="T115" i="1"/>
  <c r="O97" i="1"/>
  <c r="S97" i="1"/>
  <c r="O121" i="1"/>
  <c r="O144" i="1"/>
  <c r="N143" i="1"/>
  <c r="S100" i="1"/>
  <c r="R98" i="1"/>
  <c r="M102" i="1"/>
  <c r="I108" i="1"/>
  <c r="I116" i="1"/>
  <c r="S118" i="1"/>
  <c r="T126" i="1"/>
  <c r="S127" i="1"/>
  <c r="S137" i="1"/>
  <c r="M143" i="1"/>
  <c r="T147" i="1"/>
  <c r="T149" i="1"/>
  <c r="T150" i="1"/>
  <c r="T151" i="1"/>
  <c r="N151" i="1"/>
  <c r="O151" i="1" s="1"/>
  <c r="M154" i="1"/>
  <c r="N158" i="1"/>
  <c r="T159" i="1"/>
  <c r="N165" i="1"/>
  <c r="O165" i="1" s="1"/>
  <c r="O164" i="1" s="1"/>
  <c r="S136" i="1"/>
  <c r="S138" i="1"/>
  <c r="T141" i="1"/>
  <c r="P145" i="1"/>
  <c r="P143" i="1" s="1"/>
  <c r="S149" i="1"/>
  <c r="G154" i="1"/>
  <c r="S156" i="1"/>
  <c r="T165" i="1"/>
  <c r="H163" i="1"/>
  <c r="Q163" i="1"/>
  <c r="O179" i="1"/>
  <c r="N178" i="1"/>
  <c r="O188" i="1"/>
  <c r="O187" i="1" s="1"/>
  <c r="T111" i="1"/>
  <c r="T119" i="1"/>
  <c r="G123" i="1"/>
  <c r="T128" i="1"/>
  <c r="G131" i="1"/>
  <c r="M131" i="1"/>
  <c r="R131" i="1"/>
  <c r="S135" i="1"/>
  <c r="T136" i="1"/>
  <c r="R135" i="1"/>
  <c r="R134" i="1" s="1"/>
  <c r="N138" i="1"/>
  <c r="O138" i="1" s="1"/>
  <c r="G146" i="1"/>
  <c r="G142" i="1" s="1"/>
  <c r="L154" i="1"/>
  <c r="L142" i="1" s="1"/>
  <c r="N156" i="1"/>
  <c r="T157" i="1"/>
  <c r="P158" i="1"/>
  <c r="P157" i="1" s="1"/>
  <c r="R157" i="1"/>
  <c r="N160" i="1"/>
  <c r="J159" i="1"/>
  <c r="S159" i="1" s="1"/>
  <c r="N166" i="1"/>
  <c r="O167" i="1"/>
  <c r="O166" i="1" s="1"/>
  <c r="P169" i="1"/>
  <c r="P168" i="1" s="1"/>
  <c r="P163" i="1" s="1"/>
  <c r="R172" i="1"/>
  <c r="N173" i="1"/>
  <c r="S173" i="1"/>
  <c r="M172" i="1"/>
  <c r="T172" i="1" s="1"/>
  <c r="O181" i="1"/>
  <c r="O183" i="1"/>
  <c r="S132" i="1"/>
  <c r="S134" i="1"/>
  <c r="O140" i="1"/>
  <c r="T155" i="1"/>
  <c r="N155" i="1"/>
  <c r="J168" i="1"/>
  <c r="J163" i="1" s="1"/>
  <c r="N169" i="1"/>
  <c r="S169" i="1"/>
  <c r="O171" i="1"/>
  <c r="O170" i="1" s="1"/>
  <c r="N170" i="1"/>
  <c r="N132" i="1"/>
  <c r="I135" i="1"/>
  <c r="J143" i="1"/>
  <c r="S145" i="1"/>
  <c r="N147" i="1"/>
  <c r="J146" i="1"/>
  <c r="S146" i="1" s="1"/>
  <c r="S147" i="1"/>
  <c r="P156" i="1"/>
  <c r="P154" i="1" s="1"/>
  <c r="T160" i="1"/>
  <c r="R159" i="1"/>
  <c r="T167" i="1"/>
  <c r="K163" i="1"/>
  <c r="O192" i="1"/>
  <c r="S158" i="1"/>
  <c r="R164" i="1"/>
  <c r="S165" i="1"/>
  <c r="T148" i="1"/>
  <c r="R170" i="1"/>
  <c r="M176" i="1"/>
  <c r="M174" i="1" s="1"/>
  <c r="S177" i="1"/>
  <c r="T178" i="1"/>
  <c r="T179" i="1"/>
  <c r="N185" i="1"/>
  <c r="T185" i="1"/>
  <c r="I187" i="1"/>
  <c r="I174" i="1" s="1"/>
  <c r="T177" i="1"/>
  <c r="S191" i="1"/>
  <c r="P198" i="1"/>
  <c r="N177" i="1"/>
  <c r="R187" i="1"/>
  <c r="I164" i="1"/>
  <c r="I163" i="1" s="1"/>
  <c r="S167" i="1"/>
  <c r="S197" i="1"/>
  <c r="S166" i="1"/>
  <c r="R178" i="1"/>
  <c r="N197" i="1"/>
  <c r="N190" i="1" s="1"/>
  <c r="I32" i="1" l="1"/>
  <c r="H162" i="1"/>
  <c r="I83" i="1"/>
  <c r="O135" i="1"/>
  <c r="O134" i="1" s="1"/>
  <c r="R174" i="1"/>
  <c r="I134" i="1"/>
  <c r="T134" i="1" s="1"/>
  <c r="M142" i="1"/>
  <c r="J142" i="1"/>
  <c r="P142" i="1"/>
  <c r="E162" i="1"/>
  <c r="D162" i="1"/>
  <c r="O68" i="1"/>
  <c r="L32" i="1"/>
  <c r="L9" i="1" s="1"/>
  <c r="D9" i="1"/>
  <c r="G162" i="1"/>
  <c r="Q162" i="1"/>
  <c r="O191" i="1"/>
  <c r="K162" i="1"/>
  <c r="T191" i="1"/>
  <c r="P39" i="1"/>
  <c r="P191" i="1"/>
  <c r="P190" i="1" s="1"/>
  <c r="P162" i="1" s="1"/>
  <c r="D8" i="1"/>
  <c r="P108" i="1"/>
  <c r="F162" i="1"/>
  <c r="E9" i="1"/>
  <c r="E8" i="1" s="1"/>
  <c r="P116" i="1"/>
  <c r="O115" i="1"/>
  <c r="O51" i="1"/>
  <c r="J162" i="1"/>
  <c r="H32" i="1"/>
  <c r="H9" i="1" s="1"/>
  <c r="H8" i="1" s="1"/>
  <c r="Q83" i="1"/>
  <c r="Q9" i="1" s="1"/>
  <c r="L162" i="1"/>
  <c r="S168" i="1"/>
  <c r="O127" i="1"/>
  <c r="P98" i="1"/>
  <c r="J83" i="1"/>
  <c r="O96" i="1"/>
  <c r="O93" i="1" s="1"/>
  <c r="K9" i="1"/>
  <c r="R75" i="1"/>
  <c r="J32" i="1"/>
  <c r="F32" i="1"/>
  <c r="G32" i="1"/>
  <c r="O42" i="1"/>
  <c r="O27" i="1"/>
  <c r="F10" i="1"/>
  <c r="F83" i="1"/>
  <c r="T187" i="1"/>
  <c r="I162" i="1"/>
  <c r="T190" i="1"/>
  <c r="S190" i="1"/>
  <c r="O169" i="1"/>
  <c r="O168" i="1" s="1"/>
  <c r="N168" i="1"/>
  <c r="O173" i="1"/>
  <c r="O172" i="1" s="1"/>
  <c r="N172" i="1"/>
  <c r="N102" i="1"/>
  <c r="R163" i="1"/>
  <c r="T131" i="1"/>
  <c r="S131" i="1"/>
  <c r="R102" i="1"/>
  <c r="O99" i="1"/>
  <c r="O98" i="1" s="1"/>
  <c r="N98" i="1"/>
  <c r="R116" i="1"/>
  <c r="S108" i="1"/>
  <c r="T108" i="1"/>
  <c r="R60" i="1"/>
  <c r="O145" i="1"/>
  <c r="O143" i="1" s="1"/>
  <c r="O87" i="1"/>
  <c r="T75" i="1"/>
  <c r="S75" i="1"/>
  <c r="T39" i="1"/>
  <c r="S39" i="1"/>
  <c r="S15" i="1"/>
  <c r="T15" i="1"/>
  <c r="O75" i="1"/>
  <c r="S20" i="1"/>
  <c r="T20" i="1"/>
  <c r="R55" i="1"/>
  <c r="N39" i="1"/>
  <c r="O40" i="1"/>
  <c r="O197" i="1"/>
  <c r="T176" i="1"/>
  <c r="S176" i="1"/>
  <c r="O132" i="1"/>
  <c r="O131" i="1" s="1"/>
  <c r="N131" i="1"/>
  <c r="N159" i="1"/>
  <c r="O160" i="1"/>
  <c r="O159" i="1" s="1"/>
  <c r="O177" i="1"/>
  <c r="O176" i="1" s="1"/>
  <c r="N176" i="1"/>
  <c r="N174" i="1" s="1"/>
  <c r="O147" i="1"/>
  <c r="O146" i="1" s="1"/>
  <c r="N146" i="1"/>
  <c r="O198" i="1"/>
  <c r="O155" i="1"/>
  <c r="N154" i="1"/>
  <c r="R154" i="1"/>
  <c r="R142" i="1" s="1"/>
  <c r="T154" i="1"/>
  <c r="S154" i="1"/>
  <c r="S143" i="1"/>
  <c r="T143" i="1"/>
  <c r="T102" i="1"/>
  <c r="S102" i="1"/>
  <c r="N134" i="1"/>
  <c r="R108" i="1"/>
  <c r="T84" i="1"/>
  <c r="M83" i="1"/>
  <c r="S84" i="1"/>
  <c r="T60" i="1"/>
  <c r="S60" i="1"/>
  <c r="R33" i="1"/>
  <c r="N11" i="1"/>
  <c r="O12" i="1"/>
  <c r="O11" i="1" s="1"/>
  <c r="N75" i="1"/>
  <c r="P55" i="1"/>
  <c r="S27" i="1"/>
  <c r="O20" i="1"/>
  <c r="P20" i="1"/>
  <c r="P10" i="1" s="1"/>
  <c r="O178" i="1"/>
  <c r="O107" i="1"/>
  <c r="O102" i="1" s="1"/>
  <c r="G83" i="1"/>
  <c r="T51" i="1"/>
  <c r="S51" i="1"/>
  <c r="S172" i="1"/>
  <c r="M163" i="1"/>
  <c r="O156" i="1"/>
  <c r="T135" i="1"/>
  <c r="O85" i="1"/>
  <c r="O84" i="1" s="1"/>
  <c r="N84" i="1"/>
  <c r="S123" i="1"/>
  <c r="T123" i="1"/>
  <c r="T87" i="1"/>
  <c r="S87" i="1"/>
  <c r="T164" i="1"/>
  <c r="O117" i="1"/>
  <c r="O116" i="1" s="1"/>
  <c r="N116" i="1"/>
  <c r="R69" i="1"/>
  <c r="N60" i="1"/>
  <c r="T55" i="1"/>
  <c r="S55" i="1"/>
  <c r="O36" i="1"/>
  <c r="G10" i="1"/>
  <c r="R123" i="1"/>
  <c r="O67" i="1"/>
  <c r="O66" i="1" s="1"/>
  <c r="N66" i="1"/>
  <c r="T69" i="1"/>
  <c r="S69" i="1"/>
  <c r="O56" i="1"/>
  <c r="O55" i="1" s="1"/>
  <c r="N55" i="1"/>
  <c r="R10" i="1"/>
  <c r="O61" i="1"/>
  <c r="O60" i="1" s="1"/>
  <c r="O49" i="1"/>
  <c r="O48" i="1" s="1"/>
  <c r="P48" i="1"/>
  <c r="O16" i="1"/>
  <c r="O15" i="1" s="1"/>
  <c r="N15" i="1"/>
  <c r="F146" i="1"/>
  <c r="F142" i="1" s="1"/>
  <c r="O158" i="1"/>
  <c r="O157" i="1" s="1"/>
  <c r="N157" i="1"/>
  <c r="O124" i="1"/>
  <c r="N123" i="1"/>
  <c r="S116" i="1"/>
  <c r="T116" i="1"/>
  <c r="O109" i="1"/>
  <c r="N108" i="1"/>
  <c r="R39" i="1"/>
  <c r="O26" i="1"/>
  <c r="O25" i="1" s="1"/>
  <c r="N25" i="1"/>
  <c r="M10" i="1"/>
  <c r="S11" i="1"/>
  <c r="T11" i="1"/>
  <c r="T33" i="1"/>
  <c r="M32" i="1"/>
  <c r="S33" i="1"/>
  <c r="O70" i="1"/>
  <c r="O69" i="1" s="1"/>
  <c r="N69" i="1"/>
  <c r="N33" i="1"/>
  <c r="O34" i="1"/>
  <c r="O108" i="1" l="1"/>
  <c r="O33" i="1"/>
  <c r="Q8" i="1"/>
  <c r="O174" i="1"/>
  <c r="N142" i="1"/>
  <c r="K8" i="1"/>
  <c r="L8" i="1"/>
  <c r="P83" i="1"/>
  <c r="O190" i="1"/>
  <c r="O123" i="1"/>
  <c r="O83" i="1" s="1"/>
  <c r="O39" i="1"/>
  <c r="O32" i="1" s="1"/>
  <c r="P32" i="1"/>
  <c r="J9" i="1"/>
  <c r="J8" i="1" s="1"/>
  <c r="N163" i="1"/>
  <c r="N162" i="1" s="1"/>
  <c r="O154" i="1"/>
  <c r="O142" i="1" s="1"/>
  <c r="R83" i="1"/>
  <c r="I9" i="1"/>
  <c r="I8" i="1" s="1"/>
  <c r="F9" i="1"/>
  <c r="F8" i="1" s="1"/>
  <c r="N32" i="1"/>
  <c r="O10" i="1"/>
  <c r="T83" i="1"/>
  <c r="S83" i="1"/>
  <c r="T10" i="1"/>
  <c r="M9" i="1"/>
  <c r="S10" i="1"/>
  <c r="N10" i="1"/>
  <c r="T142" i="1"/>
  <c r="S142" i="1"/>
  <c r="G9" i="1"/>
  <c r="G8" i="1" s="1"/>
  <c r="R32" i="1"/>
  <c r="S174" i="1"/>
  <c r="T174" i="1"/>
  <c r="T32" i="1"/>
  <c r="S32" i="1"/>
  <c r="T163" i="1"/>
  <c r="M162" i="1"/>
  <c r="S163" i="1"/>
  <c r="N83" i="1"/>
  <c r="R162" i="1"/>
  <c r="O163" i="1"/>
  <c r="P9" i="1" l="1"/>
  <c r="P8" i="1" s="1"/>
  <c r="O162" i="1"/>
  <c r="R9" i="1"/>
  <c r="R8" i="1" s="1"/>
  <c r="O9" i="1"/>
  <c r="S9" i="1"/>
  <c r="M8" i="1"/>
  <c r="T9" i="1"/>
  <c r="S162" i="1"/>
  <c r="T162" i="1"/>
  <c r="N9" i="1"/>
  <c r="N8" i="1" s="1"/>
  <c r="O8" i="1" l="1"/>
  <c r="T8" i="1"/>
  <c r="S8" i="1"/>
</calcChain>
</file>

<file path=xl/sharedStrings.xml><?xml version="1.0" encoding="utf-8"?>
<sst xmlns="http://schemas.openxmlformats.org/spreadsheetml/2006/main" count="243" uniqueCount="203">
  <si>
    <t>Cuadro  No.1  EJECUCIÓN PRESUPUESTARIA DE GASTOS, POR TIPO DE PRESUPUESTO, GRUPO, SUBGRUPO Y OBJETO</t>
  </si>
  <si>
    <t xml:space="preserve">En Balboas </t>
  </si>
  <si>
    <r>
      <t xml:space="preserve">INSTITUCIÓN: </t>
    </r>
    <r>
      <rPr>
        <b/>
        <sz val="8"/>
        <rFont val="Univers"/>
        <family val="2"/>
        <charset val="1"/>
      </rPr>
      <t>CONTRALORÍA GENERAL DE LA REPÚBLICA</t>
    </r>
  </si>
  <si>
    <r>
      <t xml:space="preserve">TIPO DE PRESUPUESTO: </t>
    </r>
    <r>
      <rPr>
        <b/>
        <sz val="8"/>
        <color rgb="FF000000"/>
        <rFont val="Univers"/>
        <family val="2"/>
        <charset val="1"/>
      </rPr>
      <t>FUNCIONAMIENTO E INVERSIÓN</t>
    </r>
  </si>
  <si>
    <t>CUENTA</t>
  </si>
  <si>
    <t>DESCRIPCIÓN</t>
  </si>
  <si>
    <t>PRESUPUESTO      LEY</t>
  </si>
  <si>
    <t>CONTENCIÓN DEL GASTO</t>
  </si>
  <si>
    <t>AJUSTES (CRÉDITOS Y TRASLADOS)</t>
  </si>
  <si>
    <t>TRASLADOS</t>
  </si>
  <si>
    <t>CRÉDITOS ADICIONALES</t>
  </si>
  <si>
    <t xml:space="preserve">PRESUPUESTO MODIFICADO    </t>
  </si>
  <si>
    <t xml:space="preserve">ASIGNADO MODIFICADO       </t>
  </si>
  <si>
    <t>CONTRATOS POR EJECUTAR</t>
  </si>
  <si>
    <t>EJECUCIÓN PRESUPUESTARIA MENSUAL</t>
  </si>
  <si>
    <t>EJECUCIÓN PRESUPUESTARIA</t>
  </si>
  <si>
    <t>SALDO A LA FECHA</t>
  </si>
  <si>
    <t>SALDO ANUAL</t>
  </si>
  <si>
    <t>SALDO POR ASIGNAR</t>
  </si>
  <si>
    <t>PAGADO ACUMULADO</t>
  </si>
  <si>
    <t>POR PAGAR A LA FECHA</t>
  </si>
  <si>
    <t xml:space="preserve"> %  EJECUCIÓN A LA FECHA </t>
  </si>
  <si>
    <t xml:space="preserve"> %  EJECUCIÓN ANUAL</t>
  </si>
  <si>
    <t>TOTAL</t>
  </si>
  <si>
    <t>FUNCIONAMIENTO</t>
  </si>
  <si>
    <t>0</t>
  </si>
  <si>
    <t>SERVICIOS PERSONALES</t>
  </si>
  <si>
    <t>000</t>
  </si>
  <si>
    <t>Sueldos</t>
  </si>
  <si>
    <t>001</t>
  </si>
  <si>
    <t>Personal Fijo</t>
  </si>
  <si>
    <t>002</t>
  </si>
  <si>
    <t>Personal Transitorio</t>
  </si>
  <si>
    <t>003</t>
  </si>
  <si>
    <t>Personal Contingente</t>
  </si>
  <si>
    <t>010</t>
  </si>
  <si>
    <t>Sobresueldos</t>
  </si>
  <si>
    <t>013</t>
  </si>
  <si>
    <t>Por Jefatura</t>
  </si>
  <si>
    <t>030</t>
  </si>
  <si>
    <t>Gastos de Representación Fijos</t>
  </si>
  <si>
    <t>040</t>
  </si>
  <si>
    <t>Sobretiempo</t>
  </si>
  <si>
    <t>050</t>
  </si>
  <si>
    <t>XIII Mes</t>
  </si>
  <si>
    <t>070</t>
  </si>
  <si>
    <t>Contribuciones a la Seguridad Social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</si>
  <si>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</si>
  <si>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</si>
  <si>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</si>
  <si>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</si>
  <si>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</si>
  <si>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</si>
  <si>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</si>
  <si>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Fondo Complementario</t>
  </si>
  <si>
    <t>080</t>
  </si>
  <si>
    <t>Gratificaciones, Incentivos y Otros Serv. Pers.</t>
  </si>
  <si>
    <t>081</t>
  </si>
  <si>
    <t>Gratificación o Aguinaldo</t>
  </si>
  <si>
    <t>090</t>
  </si>
  <si>
    <t>Créditos Reconocidos por Servicios Personales</t>
  </si>
  <si>
    <t>091</t>
  </si>
  <si>
    <t>095</t>
  </si>
  <si>
    <t xml:space="preserve"> Sobretiempo</t>
  </si>
  <si>
    <t>096</t>
  </si>
  <si>
    <t>099</t>
  </si>
  <si>
    <t xml:space="preserve">SERVICIOS NO PERSONALES    </t>
  </si>
  <si>
    <t>Alquileres</t>
  </si>
  <si>
    <t>De Edificios y Locales</t>
  </si>
  <si>
    <t>De Equipo Electrónico</t>
  </si>
  <si>
    <t xml:space="preserve">De Equipo de Oficina </t>
  </si>
  <si>
    <t>De Equipo de Transporte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</si>
  <si>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</si>
  <si>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</si>
  <si>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</si>
  <si>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</si>
  <si>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</si>
  <si>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</si>
  <si>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</si>
  <si>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</si>
  <si>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</si>
  <si>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</si>
  <si>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</si>
  <si>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</si>
  <si>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</si>
  <si>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</si>
  <si>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Dentro del País</t>
  </si>
  <si>
    <t>En el Exterior</t>
  </si>
  <si>
    <t>A Otras Personas</t>
  </si>
  <si>
    <t>Transporte de Personas y Bienes</t>
  </si>
  <si>
    <t>De o para el Exterior</t>
  </si>
  <si>
    <t>De Otras Personas</t>
  </si>
  <si>
    <t>Transporte de Bienes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</si>
  <si>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</si>
  <si>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</si>
  <si>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</si>
  <si>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</si>
  <si>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</si>
  <si>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</si>
  <si>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 y Servicios Especiales</t>
  </si>
  <si>
    <t>Consultorías</t>
  </si>
  <si>
    <t>Servicios Especiales</t>
  </si>
  <si>
    <t>Mantenimiento y Reparación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</si>
  <si>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</si>
  <si>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</si>
  <si>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</si>
  <si>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</si>
  <si>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</si>
  <si>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>Créditos Rec. por  Servicios No Personales</t>
  </si>
  <si>
    <t xml:space="preserve">Información y Publicidad </t>
  </si>
  <si>
    <t>MATERIALES Y SUMINISTROS</t>
  </si>
  <si>
    <t>Alimentos y Bebidas</t>
  </si>
  <si>
    <t>Alimento para Consumo Humano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</si>
  <si>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</si>
  <si>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</si>
  <si>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</si>
  <si>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</si>
  <si>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</si>
  <si>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</si>
  <si>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Vestuarios</t>
  </si>
  <si>
    <t>Combustibles y Lubricantes</t>
  </si>
  <si>
    <t>Diésel</t>
  </si>
  <si>
    <t>Gas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</si>
  <si>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</si>
  <si>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</si>
  <si>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</si>
  <si>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</si>
  <si>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</si>
  <si>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</si>
  <si>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</si>
  <si>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</si>
  <si>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</si>
  <si>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</si>
  <si>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</si>
  <si>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</si>
  <si>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Materiales para Construcción y Mant.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</si>
  <si>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</si>
  <si>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</si>
  <si>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</si>
  <si>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</si>
  <si>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</si>
  <si>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</si>
  <si>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</si>
  <si>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Productos Varios</t>
  </si>
  <si>
    <t>Artículos o Productos  para Eventos Oficiales</t>
  </si>
  <si>
    <t>Herramientas e Instrumentos</t>
  </si>
  <si>
    <t>Material y Artículos de Seguridad Pública</t>
  </si>
  <si>
    <t>Materiales y Suministros de Computación</t>
  </si>
  <si>
    <t>Productos Agropecuarios</t>
  </si>
  <si>
    <t>Otros Productos Varios</t>
  </si>
  <si>
    <t>Útiles y Materiales Diversos</t>
  </si>
  <si>
    <t>Útiles de Cocina y Comedor</t>
  </si>
  <si>
    <t>Útiles de Aseo y Limpieza</t>
  </si>
  <si>
    <t>Útiles y Mat. Médicos, de Laboratorio y Farm.</t>
  </si>
  <si>
    <t>Útiles y Materiales de Oficina</t>
  </si>
  <si>
    <t>Instrumental Médico y Quirúrgico</t>
  </si>
  <si>
    <t>Otros Útiles y Materiales</t>
  </si>
  <si>
    <t>Repuestos</t>
  </si>
  <si>
    <t>Créditos Reconocidos por Materiales y Suministros</t>
  </si>
  <si>
    <t xml:space="preserve">Útiles y Materiales Diversos </t>
  </si>
  <si>
    <t>MAQUINARIA, EQUIPO Y SEMOVIENTES</t>
  </si>
  <si>
    <t>Equipo Médico, de Laboratorio y Sanitario</t>
  </si>
  <si>
    <t>Equipo Médico y Odontológico</t>
  </si>
  <si>
    <t>Otros equipos médicos, de laboratorio y sanitario</t>
  </si>
  <si>
    <t>Equipo de Oficina</t>
  </si>
  <si>
    <t xml:space="preserve">Mobiliario </t>
  </si>
  <si>
    <t>Maquinaria y Equipos Varios</t>
  </si>
  <si>
    <t>Equipo de Computación</t>
  </si>
  <si>
    <t>TRANSFERENCIAS CORRIENTES</t>
  </si>
  <si>
    <t>A Personas</t>
  </si>
  <si>
    <t>Indemnizaciones Especiales</t>
  </si>
  <si>
    <t>Bonificación por Antigüedad</t>
  </si>
  <si>
    <t>Becas de Estudio</t>
  </si>
  <si>
    <t>Becas Escolares</t>
  </si>
  <si>
    <t>Becas Universitarias</t>
  </si>
  <si>
    <t>Becas de Post-GradosS, Maestrías y Doctorados</t>
  </si>
  <si>
    <t>Capacitación y Estudio</t>
  </si>
  <si>
    <t>Otras Becas</t>
  </si>
  <si>
    <t>Al Exterior</t>
  </si>
  <si>
    <t>Cuotas a Organismos Centroamericanos</t>
  </si>
  <si>
    <t>Cuotas a Organismos Interamericanos</t>
  </si>
  <si>
    <t>Créditos Reconocidos por Transferencias Corrientes</t>
  </si>
  <si>
    <t>ASIGNACIONES GLOBALES</t>
  </si>
  <si>
    <t>Imprevistos</t>
  </si>
  <si>
    <t xml:space="preserve"> </t>
  </si>
  <si>
    <t>INVERSIÓN</t>
  </si>
  <si>
    <t>SERVICIOS NO PERSONALES</t>
  </si>
  <si>
    <t>Transporte de personas y bienes</t>
  </si>
  <si>
    <t xml:space="preserve">Consultorías </t>
  </si>
  <si>
    <t>MAQUINARIA Y EQUIPO</t>
  </si>
  <si>
    <t>Maquinaria y Equipo de Producción</t>
  </si>
  <si>
    <t>De Comunicaciones</t>
  </si>
  <si>
    <t>Equipo Educacional  y Recreativo</t>
  </si>
  <si>
    <t>Mobiliario de Oficina</t>
  </si>
  <si>
    <t>Otras Edificaciones</t>
  </si>
  <si>
    <t>Adiestramiento y Estudio</t>
  </si>
  <si>
    <t>Otras becas</t>
  </si>
  <si>
    <t>FUENTE:  Dirección Nacional de Administración y Finanzas, Contraloría General de la República.</t>
  </si>
  <si>
    <t>Industrial</t>
  </si>
  <si>
    <t>De Talleres y Almacenes</t>
  </si>
  <si>
    <t>AL 31 DE AGOSTO DE 2025</t>
  </si>
  <si>
    <t>Otras sin Fines de Lucro</t>
  </si>
  <si>
    <t>A Instituciones Privadas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</si>
</sst>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#,##0;[Red]#,##0"/>
    <numFmt numFmtId="165" formatCode="#,##0.00;[Red]#,##0.00"/>
    <numFmt numFmtId="166" formatCode="#,##0.00;\-#,##0.00;&quot; &quot;"/>
    <numFmt numFmtId="167" formatCode="#,##0;\-#,##0;&quot; &quot;"/>
    <numFmt numFmtId="168" formatCode="[$-80A]#,##0.00;\-#,##0.00"/>
  </numFmts>
  <fonts count="22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8"/>
      <name val="Univers"/>
      <family val="2"/>
      <charset val="1"/>
    </font>
    <font>
      <sz val="8"/>
      <name val="Univers"/>
      <family val="2"/>
      <charset val="1"/>
    </font>
    <font>
      <sz val="8"/>
      <color rgb="FF000000"/>
      <name val="Univers"/>
      <family val="2"/>
      <charset val="1"/>
    </font>
    <font>
      <b/>
      <sz val="8"/>
      <color rgb="FF000000"/>
      <name val="Univers"/>
      <family val="2"/>
      <charset val="1"/>
    </font>
    <font>
      <sz val="8"/>
      <color rgb="FFFF0000"/>
      <name val="Univers"/>
      <family val="2"/>
      <charset val="1"/>
    </font>
    <font>
      <b/>
      <sz val="8"/>
      <name val="Univers"/>
      <family val="2"/>
    </font>
    <font>
      <sz val="8"/>
      <name val="Arial"/>
      <family val="2"/>
      <charset val="1"/>
    </font>
    <font>
      <sz val="8"/>
      <name val="Univers"/>
      <family val="2"/>
    </font>
    <font>
      <b/>
      <sz val="8"/>
      <color rgb="FF000000"/>
      <name val="Univers"/>
      <family val="2"/>
    </font>
    <font>
      <b/>
      <sz val="8"/>
      <name val="Arial"/>
      <family val="2"/>
      <charset val="1"/>
    </font>
    <font>
      <sz val="8"/>
      <color rgb="FF000000"/>
      <name val="Univers"/>
      <family val="2"/>
    </font>
    <font>
      <sz val="12"/>
      <name val="Arial"/>
      <family val="2"/>
      <charset val="1"/>
    </font>
    <font>
      <b/>
      <sz val="7"/>
      <color theme="0"/>
      <name val="Univers"/>
      <family val="2"/>
      <charset val="1"/>
    </font>
    <font>
      <b/>
      <sz val="7"/>
      <color theme="0"/>
      <name val="Arial"/>
      <family val="2"/>
      <charset val="1"/>
    </font>
    <font>
      <sz val="10"/>
      <name val="Arial"/>
      <family val="2"/>
    </font>
    <font>
      <b/>
      <sz val="8"/>
      <color theme="1"/>
      <name val="Univers"/>
      <family val="2"/>
    </font>
    <font>
      <sz val="8"/>
      <color rgb="FFFF0000"/>
      <name val="Univers"/>
      <family val="2"/>
    </font>
    <font>
      <sz val="8"/>
      <color theme="1"/>
      <name val="Univers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4" fontId="3" fillId="0" borderId="0"/>
    <xf numFmtId="168" fontId="15" fillId="0" borderId="0"/>
    <xf numFmtId="0" fontId="2" fillId="0" borderId="0"/>
    <xf numFmtId="9" fontId="3" fillId="0" borderId="0" applyFont="0" applyFill="0" applyBorder="0" applyAlignment="0" applyProtection="0"/>
    <xf numFmtId="0" fontId="18" fillId="0" borderId="0"/>
    <xf numFmtId="0" fontId="1" fillId="0" borderId="0"/>
    <xf numFmtId="0" fontId="18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3" fontId="5" fillId="0" borderId="0" xfId="1" applyNumberFormat="1" applyFont="1"/>
    <xf numFmtId="4" fontId="5" fillId="0" borderId="0" xfId="1" applyFont="1" applyAlignment="1">
      <alignment horizontal="center"/>
    </xf>
    <xf numFmtId="3" fontId="4" fillId="0" borderId="0" xfId="1" applyNumberFormat="1" applyFont="1"/>
    <xf numFmtId="4" fontId="4" fillId="0" borderId="0" xfId="1" applyFont="1"/>
    <xf numFmtId="4" fontId="4" fillId="0" borderId="0" xfId="1" applyFont="1" applyAlignment="1">
      <alignment horizontal="center" vertical="center"/>
    </xf>
    <xf numFmtId="4" fontId="6" fillId="0" borderId="0" xfId="1" applyFont="1"/>
    <xf numFmtId="4" fontId="5" fillId="0" borderId="0" xfId="1" applyFont="1"/>
    <xf numFmtId="3" fontId="8" fillId="0" borderId="0" xfId="1" applyNumberFormat="1" applyFont="1" applyAlignment="1">
      <alignment horizontal="center"/>
    </xf>
    <xf numFmtId="4" fontId="8" fillId="0" borderId="0" xfId="1" applyFont="1" applyAlignment="1">
      <alignment horizontal="center"/>
    </xf>
    <xf numFmtId="4" fontId="5" fillId="0" borderId="0" xfId="1" applyFont="1" applyAlignment="1">
      <alignment horizontal="center" vertical="center"/>
    </xf>
    <xf numFmtId="4" fontId="9" fillId="0" borderId="4" xfId="1" applyFont="1" applyBorder="1" applyAlignment="1">
      <alignment horizontal="right" vertical="center"/>
    </xf>
    <xf numFmtId="4" fontId="9" fillId="3" borderId="4" xfId="1" applyFont="1" applyFill="1" applyBorder="1" applyAlignment="1">
      <alignment horizontal="right" vertical="center"/>
    </xf>
    <xf numFmtId="4" fontId="5" fillId="0" borderId="7" xfId="1" applyFont="1" applyBorder="1" applyAlignment="1">
      <alignment horizontal="left"/>
    </xf>
    <xf numFmtId="4" fontId="11" fillId="0" borderId="4" xfId="1" applyFont="1" applyBorder="1"/>
    <xf numFmtId="4" fontId="5" fillId="0" borderId="4" xfId="1" applyFont="1" applyBorder="1"/>
    <xf numFmtId="4" fontId="11" fillId="0" borderId="4" xfId="1" applyFont="1" applyBorder="1" applyAlignment="1">
      <alignment horizontal="right" vertical="center"/>
    </xf>
    <xf numFmtId="4" fontId="5" fillId="0" borderId="4" xfId="1" applyFont="1" applyBorder="1" applyAlignment="1">
      <alignment horizontal="left"/>
    </xf>
    <xf numFmtId="4" fontId="9" fillId="0" borderId="4" xfId="1" applyFont="1" applyBorder="1"/>
    <xf numFmtId="49" fontId="12" fillId="0" borderId="10" xfId="1" applyNumberFormat="1" applyFont="1" applyBorder="1" applyAlignment="1">
      <alignment horizontal="center" vertical="center"/>
    </xf>
    <xf numFmtId="1" fontId="12" fillId="0" borderId="11" xfId="1" applyNumberFormat="1" applyFont="1" applyBorder="1" applyAlignment="1">
      <alignment horizontal="center" vertical="center"/>
    </xf>
    <xf numFmtId="4" fontId="9" fillId="0" borderId="7" xfId="1" applyFont="1" applyBorder="1" applyAlignment="1">
      <alignment horizontal="left"/>
    </xf>
    <xf numFmtId="1" fontId="14" fillId="0" borderId="11" xfId="1" applyNumberFormat="1" applyFont="1" applyBorder="1" applyAlignment="1">
      <alignment horizontal="center" vertical="center"/>
    </xf>
    <xf numFmtId="4" fontId="11" fillId="0" borderId="7" xfId="1" applyFont="1" applyBorder="1" applyAlignment="1">
      <alignment horizontal="left"/>
    </xf>
    <xf numFmtId="3" fontId="11" fillId="0" borderId="0" xfId="1" applyNumberFormat="1" applyFont="1"/>
    <xf numFmtId="0" fontId="10" fillId="0" borderId="0" xfId="0" applyFont="1"/>
    <xf numFmtId="165" fontId="9" fillId="0" borderId="4" xfId="1" applyNumberFormat="1" applyFont="1" applyBorder="1"/>
    <xf numFmtId="0" fontId="13" fillId="0" borderId="0" xfId="0" applyFont="1"/>
    <xf numFmtId="165" fontId="11" fillId="0" borderId="4" xfId="1" applyNumberFormat="1" applyFont="1" applyBorder="1"/>
    <xf numFmtId="3" fontId="6" fillId="0" borderId="10" xfId="1" applyNumberFormat="1" applyFont="1" applyBorder="1" applyAlignment="1">
      <alignment horizontal="center" vertical="center"/>
    </xf>
    <xf numFmtId="4" fontId="9" fillId="0" borderId="0" xfId="1" applyFont="1"/>
    <xf numFmtId="4" fontId="9" fillId="0" borderId="12" xfId="1" applyFont="1" applyBorder="1" applyAlignment="1">
      <alignment horizontal="left"/>
    </xf>
    <xf numFmtId="165" fontId="9" fillId="0" borderId="4" xfId="1" applyNumberFormat="1" applyFont="1" applyBorder="1" applyAlignment="1">
      <alignment horizontal="right"/>
    </xf>
    <xf numFmtId="3" fontId="6" fillId="0" borderId="11" xfId="1" applyNumberFormat="1" applyFont="1" applyBorder="1" applyAlignment="1">
      <alignment horizontal="center" vertical="center"/>
    </xf>
    <xf numFmtId="3" fontId="12" fillId="0" borderId="11" xfId="1" applyNumberFormat="1" applyFont="1" applyBorder="1" applyAlignment="1">
      <alignment horizontal="center" vertical="center"/>
    </xf>
    <xf numFmtId="4" fontId="9" fillId="0" borderId="4" xfId="1" applyFont="1" applyBorder="1" applyAlignment="1">
      <alignment horizontal="right"/>
    </xf>
    <xf numFmtId="3" fontId="14" fillId="0" borderId="11" xfId="1" applyNumberFormat="1" applyFont="1" applyBorder="1" applyAlignment="1">
      <alignment horizontal="center" vertical="center"/>
    </xf>
    <xf numFmtId="4" fontId="11" fillId="0" borderId="7" xfId="1" applyFont="1" applyBorder="1" applyAlignment="1">
      <alignment horizontal="left" vertical="center"/>
    </xf>
    <xf numFmtId="3" fontId="12" fillId="0" borderId="10" xfId="1" applyNumberFormat="1" applyFont="1" applyBorder="1" applyAlignment="1">
      <alignment horizontal="center" vertical="center"/>
    </xf>
    <xf numFmtId="4" fontId="12" fillId="0" borderId="4" xfId="1" applyFont="1" applyBorder="1" applyAlignment="1">
      <alignment horizontal="left"/>
    </xf>
    <xf numFmtId="4" fontId="14" fillId="0" borderId="7" xfId="1" applyFont="1" applyBorder="1" applyAlignment="1">
      <alignment horizontal="left" vertical="center"/>
    </xf>
    <xf numFmtId="4" fontId="14" fillId="0" borderId="7" xfId="1" applyFont="1" applyBorder="1" applyAlignment="1">
      <alignment horizontal="left"/>
    </xf>
    <xf numFmtId="3" fontId="9" fillId="0" borderId="0" xfId="1" applyNumberFormat="1" applyFont="1"/>
    <xf numFmtId="4" fontId="9" fillId="0" borderId="4" xfId="1" applyFont="1" applyBorder="1" applyAlignment="1">
      <alignment horizontal="left"/>
    </xf>
    <xf numFmtId="4" fontId="5" fillId="0" borderId="4" xfId="1" applyFont="1" applyBorder="1" applyAlignment="1">
      <alignment horizontal="center" vertical="center"/>
    </xf>
    <xf numFmtId="4" fontId="5" fillId="0" borderId="7" xfId="1" applyFont="1" applyBorder="1"/>
    <xf numFmtId="4" fontId="5" fillId="0" borderId="7" xfId="1" applyFont="1" applyBorder="1" applyAlignment="1">
      <alignment horizontal="center" vertical="center"/>
    </xf>
    <xf numFmtId="3" fontId="6" fillId="0" borderId="13" xfId="1" applyNumberFormat="1" applyFont="1" applyBorder="1" applyAlignment="1">
      <alignment horizontal="center" vertical="center"/>
    </xf>
    <xf numFmtId="4" fontId="5" fillId="0" borderId="14" xfId="1" applyFont="1" applyBorder="1" applyAlignment="1">
      <alignment horizontal="left"/>
    </xf>
    <xf numFmtId="4" fontId="5" fillId="0" borderId="14" xfId="1" applyFont="1" applyBorder="1"/>
    <xf numFmtId="4" fontId="5" fillId="0" borderId="14" xfId="1" applyFont="1" applyBorder="1" applyAlignment="1">
      <alignment horizontal="center" vertical="center"/>
    </xf>
    <xf numFmtId="168" fontId="13" fillId="0" borderId="0" xfId="2" applyFont="1" applyAlignment="1" applyProtection="1">
      <alignment horizontal="left"/>
      <protection locked="0"/>
    </xf>
    <xf numFmtId="4" fontId="9" fillId="0" borderId="0" xfId="1" applyNumberFormat="1" applyFont="1" applyBorder="1"/>
    <xf numFmtId="3" fontId="8" fillId="0" borderId="0" xfId="1" applyNumberFormat="1" applyFont="1" applyFill="1" applyAlignment="1">
      <alignment horizontal="center"/>
    </xf>
    <xf numFmtId="4" fontId="11" fillId="0" borderId="4" xfId="1" applyFont="1" applyBorder="1" applyAlignment="1">
      <alignment horizontal="right"/>
    </xf>
    <xf numFmtId="4" fontId="12" fillId="0" borderId="10" xfId="1" applyFont="1" applyBorder="1" applyAlignment="1">
      <alignment horizontal="center"/>
    </xf>
    <xf numFmtId="4" fontId="9" fillId="0" borderId="4" xfId="1" applyFont="1" applyBorder="1" applyAlignment="1">
      <alignment horizontal="left" vertical="center"/>
    </xf>
    <xf numFmtId="4" fontId="12" fillId="3" borderId="10" xfId="1" applyFont="1" applyFill="1" applyBorder="1" applyAlignment="1">
      <alignment horizontal="center"/>
    </xf>
    <xf numFmtId="4" fontId="9" fillId="3" borderId="7" xfId="1" applyFont="1" applyFill="1" applyBorder="1" applyAlignment="1">
      <alignment horizontal="left" vertical="center"/>
    </xf>
    <xf numFmtId="4" fontId="9" fillId="3" borderId="4" xfId="1" applyFont="1" applyFill="1" applyBorder="1"/>
    <xf numFmtId="4" fontId="12" fillId="0" borderId="10" xfId="1" applyFont="1" applyBorder="1" applyAlignment="1">
      <alignment horizontal="center" vertical="center"/>
    </xf>
    <xf numFmtId="49" fontId="14" fillId="0" borderId="11" xfId="1" applyNumberFormat="1" applyFont="1" applyBorder="1" applyAlignment="1">
      <alignment horizontal="center" vertical="center"/>
    </xf>
    <xf numFmtId="4" fontId="11" fillId="0" borderId="4" xfId="0" applyNumberFormat="1" applyFont="1" applyBorder="1"/>
    <xf numFmtId="166" fontId="11" fillId="4" borderId="4" xfId="3" applyNumberFormat="1" applyFont="1" applyFill="1" applyBorder="1"/>
    <xf numFmtId="166" fontId="11" fillId="4" borderId="4" xfId="5" applyNumberFormat="1" applyFont="1" applyFill="1" applyBorder="1"/>
    <xf numFmtId="4" fontId="14" fillId="0" borderId="11" xfId="1" applyFont="1" applyBorder="1" applyAlignment="1">
      <alignment horizontal="center" vertical="center"/>
    </xf>
    <xf numFmtId="4" fontId="11" fillId="0" borderId="4" xfId="1" applyFont="1" applyBorder="1" applyAlignment="1">
      <alignment horizontal="left"/>
    </xf>
    <xf numFmtId="4" fontId="11" fillId="0" borderId="11" xfId="1" applyFont="1" applyBorder="1" applyAlignment="1">
      <alignment horizontal="center" vertical="center"/>
    </xf>
    <xf numFmtId="49" fontId="12" fillId="0" borderId="11" xfId="1" applyNumberFormat="1" applyFont="1" applyBorder="1" applyAlignment="1">
      <alignment horizontal="center" vertical="center"/>
    </xf>
    <xf numFmtId="4" fontId="12" fillId="0" borderId="11" xfId="1" applyFont="1" applyBorder="1" applyAlignment="1">
      <alignment horizontal="center" vertical="center"/>
    </xf>
    <xf numFmtId="4" fontId="9" fillId="0" borderId="4" xfId="0" applyNumberFormat="1" applyFont="1" applyBorder="1"/>
    <xf numFmtId="166" fontId="9" fillId="4" borderId="4" xfId="3" applyNumberFormat="1" applyFont="1" applyFill="1" applyBorder="1"/>
    <xf numFmtId="166" fontId="9" fillId="4" borderId="4" xfId="5" applyNumberFormat="1" applyFont="1" applyFill="1" applyBorder="1"/>
    <xf numFmtId="4" fontId="14" fillId="0" borderId="10" xfId="1" applyFont="1" applyBorder="1" applyAlignment="1">
      <alignment horizontal="center" vertical="center"/>
    </xf>
    <xf numFmtId="4" fontId="11" fillId="0" borderId="10" xfId="1" applyFont="1" applyBorder="1" applyAlignment="1">
      <alignment horizontal="center" vertical="center"/>
    </xf>
    <xf numFmtId="4" fontId="11" fillId="0" borderId="7" xfId="1" applyFont="1" applyBorder="1" applyAlignment="1">
      <alignment horizontal="left" vertical="top"/>
    </xf>
    <xf numFmtId="4" fontId="9" fillId="0" borderId="7" xfId="1" applyFont="1" applyBorder="1" applyAlignment="1">
      <alignment horizontal="left" vertical="center" wrapText="1"/>
    </xf>
    <xf numFmtId="1" fontId="14" fillId="0" borderId="10" xfId="1" applyNumberFormat="1" applyFont="1" applyBorder="1" applyAlignment="1">
      <alignment horizontal="center" vertical="center"/>
    </xf>
    <xf numFmtId="0" fontId="14" fillId="0" borderId="11" xfId="1" applyNumberFormat="1" applyFont="1" applyBorder="1" applyAlignment="1">
      <alignment horizontal="center" vertical="center"/>
    </xf>
    <xf numFmtId="1" fontId="11" fillId="0" borderId="10" xfId="1" applyNumberFormat="1" applyFont="1" applyBorder="1" applyAlignment="1">
      <alignment horizontal="center" vertical="center"/>
    </xf>
    <xf numFmtId="1" fontId="12" fillId="0" borderId="10" xfId="1" applyNumberFormat="1" applyFont="1" applyBorder="1" applyAlignment="1">
      <alignment horizontal="center" vertical="center"/>
    </xf>
    <xf numFmtId="164" fontId="11" fillId="0" borderId="4" xfId="0" applyNumberFormat="1" applyFont="1" applyBorder="1"/>
    <xf numFmtId="165" fontId="11" fillId="0" borderId="4" xfId="0" applyNumberFormat="1" applyFont="1" applyBorder="1"/>
    <xf numFmtId="165" fontId="9" fillId="0" borderId="4" xfId="0" applyNumberFormat="1" applyFont="1" applyBorder="1"/>
    <xf numFmtId="4" fontId="19" fillId="0" borderId="4" xfId="1" applyFont="1" applyBorder="1"/>
    <xf numFmtId="3" fontId="14" fillId="0" borderId="10" xfId="1" applyNumberFormat="1" applyFont="1" applyBorder="1" applyAlignment="1">
      <alignment horizontal="center" vertical="center"/>
    </xf>
    <xf numFmtId="4" fontId="11" fillId="0" borderId="4" xfId="1" applyFont="1" applyFill="1" applyBorder="1" applyAlignment="1">
      <alignment horizontal="left"/>
    </xf>
    <xf numFmtId="1" fontId="12" fillId="0" borderId="12" xfId="1" applyNumberFormat="1" applyFont="1" applyBorder="1" applyAlignment="1">
      <alignment horizontal="center" vertical="center"/>
    </xf>
    <xf numFmtId="4" fontId="20" fillId="0" borderId="4" xfId="1" applyFont="1" applyBorder="1"/>
    <xf numFmtId="166" fontId="21" fillId="0" borderId="4" xfId="0" applyNumberFormat="1" applyFont="1" applyBorder="1"/>
    <xf numFmtId="167" fontId="21" fillId="0" borderId="4" xfId="0" applyNumberFormat="1" applyFont="1" applyBorder="1"/>
    <xf numFmtId="3" fontId="12" fillId="3" borderId="11" xfId="1" applyNumberFormat="1" applyFont="1" applyFill="1" applyBorder="1" applyAlignment="1">
      <alignment horizontal="center" vertical="center"/>
    </xf>
    <xf numFmtId="4" fontId="12" fillId="3" borderId="7" xfId="1" applyFont="1" applyFill="1" applyBorder="1" applyAlignment="1">
      <alignment horizontal="center"/>
    </xf>
    <xf numFmtId="4" fontId="9" fillId="3" borderId="4" xfId="1" applyFont="1" applyFill="1" applyBorder="1" applyAlignment="1">
      <alignment horizontal="right"/>
    </xf>
    <xf numFmtId="4" fontId="9" fillId="0" borderId="7" xfId="1" applyFont="1" applyBorder="1" applyAlignment="1">
      <alignment horizontal="left" vertical="center"/>
    </xf>
    <xf numFmtId="4" fontId="14" fillId="0" borderId="4" xfId="1" applyFont="1" applyBorder="1" applyAlignment="1">
      <alignment horizontal="left"/>
    </xf>
    <xf numFmtId="4" fontId="12" fillId="0" borderId="7" xfId="1" applyFont="1" applyBorder="1" applyAlignment="1">
      <alignment horizontal="left" vertical="center"/>
    </xf>
    <xf numFmtId="4" fontId="12" fillId="0" borderId="7" xfId="1" applyFont="1" applyBorder="1" applyAlignment="1">
      <alignment horizontal="left"/>
    </xf>
    <xf numFmtId="4" fontId="12" fillId="0" borderId="7" xfId="1" applyFont="1" applyFill="1" applyBorder="1" applyAlignment="1">
      <alignment horizontal="left"/>
    </xf>
    <xf numFmtId="168" fontId="9" fillId="0" borderId="0" xfId="2" applyFont="1" applyAlignment="1" applyProtection="1">
      <alignment horizontal="left"/>
      <protection locked="0"/>
    </xf>
    <xf numFmtId="4" fontId="9" fillId="0" borderId="4" xfId="1" applyFont="1" applyFill="1" applyBorder="1" applyAlignment="1">
      <alignment horizontal="right"/>
    </xf>
    <xf numFmtId="4" fontId="9" fillId="0" borderId="4" xfId="1" applyFont="1" applyFill="1" applyBorder="1" applyAlignment="1">
      <alignment horizontal="right" vertical="center"/>
    </xf>
    <xf numFmtId="3" fontId="5" fillId="0" borderId="0" xfId="1" applyNumberFormat="1" applyFont="1" applyBorder="1"/>
    <xf numFmtId="4" fontId="5" fillId="0" borderId="0" xfId="1" applyNumberFormat="1" applyFont="1" applyBorder="1"/>
    <xf numFmtId="9" fontId="5" fillId="0" borderId="0" xfId="4" applyFont="1" applyBorder="1"/>
    <xf numFmtId="9" fontId="9" fillId="0" borderId="0" xfId="4" applyFont="1" applyBorder="1"/>
    <xf numFmtId="3" fontId="9" fillId="0" borderId="0" xfId="1" applyNumberFormat="1" applyFont="1" applyBorder="1"/>
    <xf numFmtId="4" fontId="11" fillId="0" borderId="0" xfId="1" applyFont="1" applyBorder="1"/>
    <xf numFmtId="4" fontId="11" fillId="0" borderId="0" xfId="1" applyNumberFormat="1" applyFont="1" applyBorder="1"/>
    <xf numFmtId="4" fontId="4" fillId="0" borderId="0" xfId="1" applyFont="1" applyBorder="1"/>
    <xf numFmtId="4" fontId="17" fillId="2" borderId="5" xfId="1" applyFont="1" applyFill="1" applyBorder="1" applyAlignment="1">
      <alignment horizontal="center" vertical="center" wrapText="1"/>
    </xf>
    <xf numFmtId="4" fontId="17" fillId="2" borderId="9" xfId="1" applyFont="1" applyFill="1" applyBorder="1" applyAlignment="1">
      <alignment horizontal="center" vertical="center" wrapText="1"/>
    </xf>
    <xf numFmtId="4" fontId="16" fillId="2" borderId="2" xfId="1" applyFont="1" applyFill="1" applyBorder="1" applyAlignment="1">
      <alignment horizontal="center" vertical="center" wrapText="1"/>
    </xf>
    <xf numFmtId="4" fontId="16" fillId="2" borderId="7" xfId="1" applyFont="1" applyFill="1" applyBorder="1" applyAlignment="1">
      <alignment horizontal="center" vertical="center" wrapText="1"/>
    </xf>
    <xf numFmtId="4" fontId="17" fillId="2" borderId="2" xfId="1" applyFont="1" applyFill="1" applyBorder="1" applyAlignment="1">
      <alignment horizontal="center" vertical="center" wrapText="1"/>
    </xf>
    <xf numFmtId="4" fontId="17" fillId="2" borderId="7" xfId="1" applyFont="1" applyFill="1" applyBorder="1" applyAlignment="1">
      <alignment horizontal="center" vertical="center" wrapText="1"/>
    </xf>
    <xf numFmtId="4" fontId="4" fillId="0" borderId="0" xfId="1" applyFont="1" applyAlignment="1">
      <alignment horizontal="center" wrapText="1"/>
    </xf>
    <xf numFmtId="4" fontId="4" fillId="0" borderId="0" xfId="1" applyFont="1" applyAlignment="1">
      <alignment horizontal="center"/>
    </xf>
    <xf numFmtId="4" fontId="5" fillId="0" borderId="0" xfId="1" applyFont="1" applyAlignment="1">
      <alignment horizontal="left"/>
    </xf>
    <xf numFmtId="4" fontId="16" fillId="2" borderId="1" xfId="1" applyFont="1" applyFill="1" applyBorder="1" applyAlignment="1">
      <alignment horizontal="center" vertical="center" wrapText="1"/>
    </xf>
    <xf numFmtId="4" fontId="16" fillId="2" borderId="6" xfId="1" applyFont="1" applyFill="1" applyBorder="1" applyAlignment="1">
      <alignment horizontal="center" vertical="center" wrapText="1"/>
    </xf>
    <xf numFmtId="4" fontId="16" fillId="2" borderId="2" xfId="1" applyFont="1" applyFill="1" applyBorder="1" applyAlignment="1">
      <alignment horizontal="center" vertical="center"/>
    </xf>
    <xf numFmtId="4" fontId="16" fillId="2" borderId="7" xfId="1" applyFont="1" applyFill="1" applyBorder="1" applyAlignment="1">
      <alignment horizontal="center" vertical="center"/>
    </xf>
    <xf numFmtId="4" fontId="16" fillId="2" borderId="3" xfId="1" applyFont="1" applyFill="1" applyBorder="1" applyAlignment="1">
      <alignment horizontal="center" vertical="center" wrapText="1"/>
    </xf>
    <xf numFmtId="4" fontId="16" fillId="2" borderId="8" xfId="1" applyFont="1" applyFill="1" applyBorder="1" applyAlignment="1">
      <alignment horizontal="center" vertical="center" wrapText="1"/>
    </xf>
    <xf numFmtId="4" fontId="16" fillId="2" borderId="4" xfId="1" applyFont="1" applyFill="1" applyBorder="1" applyAlignment="1">
      <alignment horizontal="center" vertical="center" wrapText="1"/>
    </xf>
  </cellXfs>
  <cellStyles count="9">
    <cellStyle name="Excel Built-in Normal" xfId="1"/>
    <cellStyle name="Millares 2" xfId="8"/>
    <cellStyle name="Normal" xfId="0" builtinId="0"/>
    <cellStyle name="Normal 2" xfId="3"/>
    <cellStyle name="Normal 2 2" xfId="7"/>
    <cellStyle name="Normal 3" xfId="5"/>
    <cellStyle name="Normal 4" xfId="6"/>
    <cellStyle name="Normal_EJEPRE09" xfId="2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129886</xdr:colOff>
      <xdr:row>0</xdr:row>
      <xdr:rowOff>34637</xdr:rowOff>
    </xdr:from>
    <xdr:to>
      <xdr:col>5</xdr:col>
      <xdr:colOff>196938</xdr:colOff>
      <xdr:row>3</xdr:row>
      <xdr:rowOff>112570</xdr:rowOff>
    </xdr:to>
    <xdr:pic>
      <xdr:nvPicPr>
        <xdr:cNvPr id="2" name="Imagen 1" descr="C:\Users\AIDMORENO\AppData\Local\Microsoft\Windows\INetCache\Content.Outlook\YQYDXURY\Logo CGR 2021 mod final.png">
          <a:extLst>
            <a:ext uri="{FF2B5EF4-FFF2-40B4-BE49-F238E27FC236}">
              <a16:creationId xmlns:a16="http://schemas.microsoft.com/office/drawing/2014/main" xmlns="" id="{05825C0F-7D36-4445-9A39-60BF56A2617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6111" y="34637"/>
          <a:ext cx="689841" cy="5922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ase023\PRESUPUESTO\pcase023\PRESUPUESTO\Informe%20de%20Ejecuci&#243;n%20Presupuestaria\2022\11.%20Noviembre\REPORTE%20PRESUPUESTARIO%2021%2071%20211%20171%20Y%20152%20CGR%20DE%20NOVIEMBRE%202022%20GENERADO%20EL%202%2012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ase023\PRESUPUESTO\pcase023\PRESUPUESTO\Informe%20de%20Ejecuci&#243;n%20Presupuestaria\2022\12.%20Diciembre\REPORTE%20PRESUPUESTARIO%2021%2071%20211%20CGR%20A&#209;O%202022%20GENERADO%20EL%203%201%202023%20PARA%20DAE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"/>
      <sheetName val="21 C"/>
      <sheetName val="71"/>
      <sheetName val="71 C"/>
      <sheetName val="211"/>
      <sheetName val="211 C"/>
      <sheetName val="171"/>
      <sheetName val="171 C"/>
      <sheetName val="152"/>
      <sheetName val="152 C"/>
      <sheetName val="COMPARA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0">
          <cell r="D190">
            <v>0</v>
          </cell>
        </row>
        <row r="191">
          <cell r="D191">
            <v>0</v>
          </cell>
        </row>
      </sheetData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"/>
      <sheetName val="71"/>
      <sheetName val="211"/>
      <sheetName val="171"/>
      <sheetName val="152"/>
      <sheetName val="COMPAR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72">
          <cell r="D172">
            <v>0</v>
          </cell>
        </row>
        <row r="191">
          <cell r="D191">
            <v>0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Q203"/>
  <sheetViews>
    <sheetView showGridLines="0" tabSelected="1" topLeftCell="B1" zoomScale="130" zoomScaleNormal="130" zoomScaleSheetLayoutView="120" workbookViewId="0">
      <pane xSplit="2" ySplit="8" topLeftCell="D9" activePane="bottomRight" state="frozen"/>
      <selection activeCell="B1" sqref="B1"/>
      <selection pane="topRight" activeCell="D1" sqref="D1"/>
      <selection pane="bottomLeft" activeCell="B9" sqref="B9"/>
      <selection pane="bottomRight" activeCell="B3" sqref="B3:T3"/>
    </sheetView>
  </sheetViews>
  <sheetFormatPr baseColWidth="10" defaultColWidth="24.140625" defaultRowHeight="11.25"/>
  <cols>
    <col min="1" max="1" width="1.42578125" style="1" hidden="1" customWidth="1"/>
    <col min="2" max="2" width="6.140625" style="1" customWidth="1"/>
    <col min="3" max="3" width="36.28515625" style="1" customWidth="1"/>
    <col min="4" max="4" width="11.7109375" style="1" customWidth="1"/>
    <col min="5" max="5" width="9.28515625" style="1" customWidth="1"/>
    <col min="6" max="6" width="10.7109375" style="1" customWidth="1"/>
    <col min="7" max="7" width="10.28515625" style="1" customWidth="1"/>
    <col min="8" max="8" width="10.7109375" style="1" customWidth="1"/>
    <col min="9" max="9" width="11.85546875" style="1" customWidth="1"/>
    <col min="10" max="10" width="11.7109375" style="1" customWidth="1"/>
    <col min="11" max="11" width="9" style="1" customWidth="1"/>
    <col min="12" max="12" width="12.42578125" style="1" customWidth="1"/>
    <col min="13" max="13" width="12.140625" style="1" customWidth="1"/>
    <col min="14" max="15" width="11.140625" style="1" customWidth="1"/>
    <col min="16" max="16" width="11" style="1" customWidth="1"/>
    <col min="17" max="17" width="13.140625" style="1" customWidth="1"/>
    <col min="18" max="18" width="10" style="1" customWidth="1"/>
    <col min="19" max="19" width="8.140625" style="7" customWidth="1"/>
    <col min="20" max="20" width="8.42578125" style="10" customWidth="1"/>
    <col min="21" max="21" width="24.140625" style="1"/>
    <col min="22" max="22" width="14.5703125" style="1" bestFit="1" customWidth="1"/>
    <col min="23" max="23" width="7.85546875" style="1" bestFit="1" customWidth="1"/>
    <col min="24" max="24" width="12.85546875" style="1" customWidth="1"/>
    <col min="25" max="25" width="6.5703125" style="1" bestFit="1" customWidth="1"/>
    <col min="26" max="26" width="7" style="1" bestFit="1" customWidth="1"/>
    <col min="27" max="1031" width="24.140625" style="1"/>
    <col min="1032" max="16384" width="24.140625" style="25"/>
  </cols>
  <sheetData>
    <row r="1" spans="2:22" ht="13.5" customHeight="1">
      <c r="B1" s="116" t="s">
        <v>0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</row>
    <row r="2" spans="2:22" ht="13.5" customHeight="1">
      <c r="B2" s="116" t="s">
        <v>200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</row>
    <row r="3" spans="2:22" ht="13.5" customHeight="1">
      <c r="B3" s="117" t="s">
        <v>1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</row>
    <row r="4" spans="2:22" ht="13.5" customHeight="1">
      <c r="B4" s="118" t="s">
        <v>2</v>
      </c>
      <c r="C4" s="118"/>
      <c r="D4" s="118"/>
      <c r="E4" s="118"/>
      <c r="F4" s="118"/>
      <c r="G4" s="118"/>
      <c r="H4" s="118"/>
      <c r="I4" s="118"/>
      <c r="J4" s="118"/>
      <c r="K4" s="2"/>
      <c r="L4" s="2"/>
      <c r="M4" s="2"/>
      <c r="N4" s="2"/>
      <c r="O4" s="2"/>
      <c r="P4" s="2"/>
      <c r="Q4" s="2"/>
      <c r="R4" s="3"/>
      <c r="S4" s="4"/>
      <c r="T4" s="5"/>
    </row>
    <row r="5" spans="2:22" ht="13.5" customHeight="1">
      <c r="B5" s="6" t="s">
        <v>3</v>
      </c>
      <c r="C5" s="7"/>
      <c r="D5" s="2"/>
      <c r="E5" s="2"/>
      <c r="F5" s="2"/>
      <c r="G5" s="8"/>
      <c r="H5" s="8"/>
      <c r="I5" s="8"/>
      <c r="J5" s="8"/>
      <c r="K5" s="8"/>
      <c r="L5" s="53"/>
      <c r="M5" s="8"/>
      <c r="N5" s="9"/>
      <c r="O5" s="9"/>
      <c r="P5" s="8"/>
      <c r="Q5" s="8"/>
      <c r="R5" s="8"/>
    </row>
    <row r="6" spans="2:22" ht="17.25" customHeight="1">
      <c r="B6" s="119" t="s">
        <v>4</v>
      </c>
      <c r="C6" s="121" t="s">
        <v>5</v>
      </c>
      <c r="D6" s="112" t="s">
        <v>6</v>
      </c>
      <c r="E6" s="112" t="s">
        <v>7</v>
      </c>
      <c r="F6" s="123" t="s">
        <v>8</v>
      </c>
      <c r="G6" s="125" t="s">
        <v>9</v>
      </c>
      <c r="H6" s="112" t="s">
        <v>10</v>
      </c>
      <c r="I6" s="112" t="s">
        <v>11</v>
      </c>
      <c r="J6" s="112" t="s">
        <v>12</v>
      </c>
      <c r="K6" s="112" t="s">
        <v>13</v>
      </c>
      <c r="L6" s="112" t="s">
        <v>14</v>
      </c>
      <c r="M6" s="112" t="s">
        <v>15</v>
      </c>
      <c r="N6" s="112" t="s">
        <v>16</v>
      </c>
      <c r="O6" s="112" t="s">
        <v>17</v>
      </c>
      <c r="P6" s="112" t="s">
        <v>18</v>
      </c>
      <c r="Q6" s="112" t="s">
        <v>19</v>
      </c>
      <c r="R6" s="112" t="s">
        <v>20</v>
      </c>
      <c r="S6" s="114" t="s">
        <v>21</v>
      </c>
      <c r="T6" s="110" t="s">
        <v>22</v>
      </c>
    </row>
    <row r="7" spans="2:22" s="7" customFormat="1" ht="30.75" customHeight="1">
      <c r="B7" s="120"/>
      <c r="C7" s="122"/>
      <c r="D7" s="113"/>
      <c r="E7" s="113"/>
      <c r="F7" s="124"/>
      <c r="G7" s="125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5"/>
      <c r="T7" s="111"/>
    </row>
    <row r="8" spans="2:22" s="4" customFormat="1" ht="13.5" customHeight="1">
      <c r="B8" s="55"/>
      <c r="C8" s="56" t="s">
        <v>23</v>
      </c>
      <c r="D8" s="18">
        <f t="shared" ref="D8:R8" si="0">+D9+D162</f>
        <v>127975312</v>
      </c>
      <c r="E8" s="18">
        <f t="shared" si="0"/>
        <v>0</v>
      </c>
      <c r="F8" s="18">
        <f t="shared" si="0"/>
        <v>15015409</v>
      </c>
      <c r="G8" s="18">
        <f t="shared" si="0"/>
        <v>-306248</v>
      </c>
      <c r="H8" s="18">
        <f t="shared" si="0"/>
        <v>15321657</v>
      </c>
      <c r="I8" s="18">
        <f>+I9+I162</f>
        <v>142990721</v>
      </c>
      <c r="J8" s="18">
        <f>+J9+J162</f>
        <v>103104415</v>
      </c>
      <c r="K8" s="18">
        <f t="shared" si="0"/>
        <v>485911.81</v>
      </c>
      <c r="L8" s="18">
        <f t="shared" si="0"/>
        <v>13771978.649999999</v>
      </c>
      <c r="M8" s="18">
        <f t="shared" si="0"/>
        <v>79305713.370000005</v>
      </c>
      <c r="N8" s="18">
        <f t="shared" si="0"/>
        <v>23798701.629999999</v>
      </c>
      <c r="O8" s="18">
        <f t="shared" si="0"/>
        <v>63685007.630000003</v>
      </c>
      <c r="P8" s="18">
        <f t="shared" si="0"/>
        <v>39886306</v>
      </c>
      <c r="Q8" s="18">
        <f t="shared" si="0"/>
        <v>72322291.049999997</v>
      </c>
      <c r="R8" s="18">
        <f t="shared" si="0"/>
        <v>6983422.3200000003</v>
      </c>
      <c r="S8" s="11">
        <f>+M8/J8*100</f>
        <v>76.917863672472237</v>
      </c>
      <c r="T8" s="11">
        <f>+M8/I8*100</f>
        <v>55.462139651705101</v>
      </c>
    </row>
    <row r="9" spans="2:22" s="4" customFormat="1" ht="13.5" customHeight="1">
      <c r="B9" s="57"/>
      <c r="C9" s="58" t="s">
        <v>24</v>
      </c>
      <c r="D9" s="59">
        <f t="shared" ref="D9:K9" si="1">+D10+D32+D83+D142+D160+D134</f>
        <v>127975312</v>
      </c>
      <c r="E9" s="59">
        <f t="shared" si="1"/>
        <v>0</v>
      </c>
      <c r="F9" s="59">
        <f t="shared" si="1"/>
        <v>13731810</v>
      </c>
      <c r="G9" s="59">
        <f t="shared" si="1"/>
        <v>-340116</v>
      </c>
      <c r="H9" s="59">
        <f t="shared" si="1"/>
        <v>14071926</v>
      </c>
      <c r="I9" s="59">
        <f>+I10+I32+I83+I142+I159+I134</f>
        <v>141707122</v>
      </c>
      <c r="J9" s="59">
        <f t="shared" si="1"/>
        <v>101820816</v>
      </c>
      <c r="K9" s="59">
        <f t="shared" si="1"/>
        <v>485911.81</v>
      </c>
      <c r="L9" s="59">
        <f>+L10+L32+L83+L134+L142+L159</f>
        <v>13558209.589999998</v>
      </c>
      <c r="M9" s="59">
        <f>+M10+M32+M83+M134+M142+M159</f>
        <v>78989614.140000001</v>
      </c>
      <c r="N9" s="59">
        <f>+N10+N32+N83+N134+N142+N159</f>
        <v>22831201.859999999</v>
      </c>
      <c r="O9" s="59">
        <f>+O10+O32+O83+O142+O159+O134</f>
        <v>62717507.859999999</v>
      </c>
      <c r="P9" s="59">
        <f>+P10+P32+P83+P142+P160+P134</f>
        <v>39886306</v>
      </c>
      <c r="Q9" s="59">
        <f>+Q10+Q32+Q83+Q142+Q160+Q134</f>
        <v>72289889.939999998</v>
      </c>
      <c r="R9" s="59">
        <f>+R10+R32+R83+R142+R160+R134</f>
        <v>6699724.2000000002</v>
      </c>
      <c r="S9" s="12">
        <f>+M9/J9*100</f>
        <v>77.577078286231767</v>
      </c>
      <c r="T9" s="12">
        <f>+M9/I9*100</f>
        <v>55.741456763196418</v>
      </c>
    </row>
    <row r="10" spans="2:22" s="4" customFormat="1" ht="13.5" customHeight="1">
      <c r="B10" s="60" t="s">
        <v>25</v>
      </c>
      <c r="C10" s="56" t="s">
        <v>26</v>
      </c>
      <c r="D10" s="18">
        <f>D11+D15+D17+D18+D19+D20+D26+D28+D29+D30+D31</f>
        <v>118607802</v>
      </c>
      <c r="E10" s="18">
        <f t="shared" ref="E10:R10" si="2">+E11+E15+E17+E18+E19+E20+E25+E27</f>
        <v>0</v>
      </c>
      <c r="F10" s="18">
        <f>+F11+F15+F17+F18+F19+F20+F25+F27</f>
        <v>5352080</v>
      </c>
      <c r="G10" s="18">
        <f>+G11+G15+G17+G18+G19+G20+G25+G27</f>
        <v>-715735</v>
      </c>
      <c r="H10" s="18">
        <f t="shared" si="2"/>
        <v>6067815</v>
      </c>
      <c r="I10" s="18">
        <f>I11+I15+I17+I18+I19+I20+I26+I28+I29+I30+I31</f>
        <v>123959882</v>
      </c>
      <c r="J10" s="18">
        <f t="shared" si="2"/>
        <v>85104141</v>
      </c>
      <c r="K10" s="18">
        <f>+K11+K15+K17+K18+K19+K20+K25+K27</f>
        <v>0</v>
      </c>
      <c r="L10" s="18">
        <f>+L11+L15+L17+L18+L19+L20+L25+L27</f>
        <v>11285052.569999998</v>
      </c>
      <c r="M10" s="18">
        <f>+M11+M15+M17+M18+M19+M20+M25+M27</f>
        <v>70256834.170000002</v>
      </c>
      <c r="N10" s="18">
        <f>+N11+N15+N17+N18+N19+N20+N25+N27</f>
        <v>14847306.83</v>
      </c>
      <c r="O10" s="18">
        <f>+O11+O15+O17+O18+O19+O20+O25+O27</f>
        <v>53703047.829999998</v>
      </c>
      <c r="P10" s="18">
        <f t="shared" si="2"/>
        <v>38855741</v>
      </c>
      <c r="Q10" s="18">
        <f>+Q11+Q15+Q17+Q18+Q19+Q20+Q25+Q27</f>
        <v>69018493.300000012</v>
      </c>
      <c r="R10" s="18">
        <f t="shared" si="2"/>
        <v>1238340.8699999999</v>
      </c>
      <c r="S10" s="11">
        <f>+M10/J10*100</f>
        <v>82.55395488922214</v>
      </c>
      <c r="T10" s="11">
        <f>+M10/I10*100</f>
        <v>56.677074095633614</v>
      </c>
    </row>
    <row r="11" spans="2:22" ht="13.5" customHeight="1">
      <c r="B11" s="60" t="s">
        <v>27</v>
      </c>
      <c r="C11" s="43" t="s">
        <v>28</v>
      </c>
      <c r="D11" s="18">
        <f>SUM(D12:D14)</f>
        <v>94079575</v>
      </c>
      <c r="E11" s="18">
        <f t="shared" ref="E11:R11" si="3">SUM(E12:E14)</f>
        <v>0</v>
      </c>
      <c r="F11" s="18">
        <f>SUM(F12:F14)</f>
        <v>3482794</v>
      </c>
      <c r="G11" s="18">
        <f>SUM(G12:G14)</f>
        <v>-1365724</v>
      </c>
      <c r="H11" s="18">
        <f>SUM(H12:H14)</f>
        <v>4848518</v>
      </c>
      <c r="I11" s="18">
        <f>SUM(I12:I14)</f>
        <v>97562369</v>
      </c>
      <c r="J11" s="18">
        <f t="shared" si="3"/>
        <v>66736737</v>
      </c>
      <c r="K11" s="18">
        <f t="shared" si="3"/>
        <v>0</v>
      </c>
      <c r="L11" s="18">
        <f>SUM(L12:L14)</f>
        <v>7397665.4099999992</v>
      </c>
      <c r="M11" s="18">
        <f>SUM(M12:M14)</f>
        <v>55457221.600000001</v>
      </c>
      <c r="N11" s="18">
        <f>SUM(N12:N14)</f>
        <v>11279515.400000002</v>
      </c>
      <c r="O11" s="18">
        <f t="shared" si="3"/>
        <v>42105147.399999999</v>
      </c>
      <c r="P11" s="18">
        <f t="shared" si="3"/>
        <v>30825632</v>
      </c>
      <c r="Q11" s="18">
        <f t="shared" si="3"/>
        <v>55453349.600000001</v>
      </c>
      <c r="R11" s="18">
        <f t="shared" si="3"/>
        <v>3872</v>
      </c>
      <c r="S11" s="11">
        <f t="shared" ref="S11:S74" si="4">+M11/J11*100</f>
        <v>83.098491315210694</v>
      </c>
      <c r="T11" s="11">
        <f t="shared" ref="T11:T74" si="5">+M11/I11*100</f>
        <v>56.842840296344178</v>
      </c>
      <c r="V11" s="7"/>
    </row>
    <row r="12" spans="2:22" ht="13.5" customHeight="1">
      <c r="B12" s="61" t="s">
        <v>29</v>
      </c>
      <c r="C12" s="23" t="s">
        <v>30</v>
      </c>
      <c r="D12" s="62">
        <v>92204605</v>
      </c>
      <c r="E12" s="62">
        <v>0</v>
      </c>
      <c r="F12" s="14">
        <f>+G12+H12</f>
        <v>-930718</v>
      </c>
      <c r="G12" s="62">
        <v>-930718</v>
      </c>
      <c r="H12" s="62">
        <v>0</v>
      </c>
      <c r="I12" s="62">
        <v>91273887</v>
      </c>
      <c r="J12" s="62">
        <v>60448255</v>
      </c>
      <c r="K12" s="62">
        <v>0</v>
      </c>
      <c r="L12" s="63">
        <v>6656104.2599999998</v>
      </c>
      <c r="M12" s="64">
        <v>53019323.329999998</v>
      </c>
      <c r="N12" s="14">
        <f>J12-M12</f>
        <v>7428931.6700000018</v>
      </c>
      <c r="O12" s="14">
        <f>+N12+P12</f>
        <v>38254563.670000002</v>
      </c>
      <c r="P12" s="14">
        <f>+I12-J12</f>
        <v>30825632</v>
      </c>
      <c r="Q12" s="64">
        <v>53019323.329999998</v>
      </c>
      <c r="R12" s="14">
        <v>0</v>
      </c>
      <c r="S12" s="16">
        <f t="shared" si="4"/>
        <v>87.710262819001144</v>
      </c>
      <c r="T12" s="16">
        <f>+M12/I12*100</f>
        <v>58.088161984380037</v>
      </c>
    </row>
    <row r="13" spans="2:22" ht="13.5" customHeight="1">
      <c r="B13" s="65" t="s">
        <v>31</v>
      </c>
      <c r="C13" s="66" t="s">
        <v>32</v>
      </c>
      <c r="D13" s="62">
        <v>1297008</v>
      </c>
      <c r="E13" s="62">
        <v>0</v>
      </c>
      <c r="F13" s="62">
        <f>+G13+H13</f>
        <v>2083089</v>
      </c>
      <c r="G13" s="62">
        <v>-435006</v>
      </c>
      <c r="H13" s="62">
        <v>2518095</v>
      </c>
      <c r="I13" s="62">
        <v>3380097</v>
      </c>
      <c r="J13" s="62">
        <v>3380097</v>
      </c>
      <c r="K13" s="62">
        <v>0</v>
      </c>
      <c r="L13" s="63">
        <v>371556.34</v>
      </c>
      <c r="M13" s="64">
        <v>1408598.39</v>
      </c>
      <c r="N13" s="14">
        <f t="shared" ref="N13:N14" si="6">J13-M13</f>
        <v>1971498.61</v>
      </c>
      <c r="O13" s="14">
        <f>+N13+P13</f>
        <v>1971498.61</v>
      </c>
      <c r="P13" s="14">
        <f>+I13-J13</f>
        <v>0</v>
      </c>
      <c r="Q13" s="64">
        <v>1404726.39</v>
      </c>
      <c r="R13" s="14">
        <v>3872</v>
      </c>
      <c r="S13" s="16">
        <f t="shared" si="4"/>
        <v>41.673312629785478</v>
      </c>
      <c r="T13" s="16">
        <f t="shared" si="5"/>
        <v>41.673312629785478</v>
      </c>
    </row>
    <row r="14" spans="2:22" ht="13.5" customHeight="1">
      <c r="B14" s="67" t="s">
        <v>33</v>
      </c>
      <c r="C14" s="66" t="s">
        <v>34</v>
      </c>
      <c r="D14" s="62">
        <v>577962</v>
      </c>
      <c r="E14" s="62">
        <v>0</v>
      </c>
      <c r="F14" s="62">
        <f>+G14+H14</f>
        <v>2330423</v>
      </c>
      <c r="G14" s="62">
        <v>0</v>
      </c>
      <c r="H14" s="62">
        <v>2330423</v>
      </c>
      <c r="I14" s="62">
        <v>2908385</v>
      </c>
      <c r="J14" s="62">
        <v>2908385</v>
      </c>
      <c r="K14" s="62">
        <v>0</v>
      </c>
      <c r="L14" s="63">
        <v>370004.81</v>
      </c>
      <c r="M14" s="64">
        <v>1029299.88</v>
      </c>
      <c r="N14" s="14">
        <f t="shared" si="6"/>
        <v>1879085.12</v>
      </c>
      <c r="O14" s="14">
        <f>+N14+P14</f>
        <v>1879085.12</v>
      </c>
      <c r="P14" s="14">
        <f>+I14-J14</f>
        <v>0</v>
      </c>
      <c r="Q14" s="64">
        <v>1029299.88</v>
      </c>
      <c r="R14" s="14">
        <v>0</v>
      </c>
      <c r="S14" s="16">
        <f t="shared" si="4"/>
        <v>35.390771166815952</v>
      </c>
      <c r="T14" s="16">
        <f t="shared" si="5"/>
        <v>35.390771166815952</v>
      </c>
    </row>
    <row r="15" spans="2:22" s="3" customFormat="1" ht="13.5" customHeight="1">
      <c r="B15" s="68" t="s">
        <v>35</v>
      </c>
      <c r="C15" s="43" t="s">
        <v>36</v>
      </c>
      <c r="D15" s="18">
        <f>+D16</f>
        <v>54000</v>
      </c>
      <c r="E15" s="18">
        <f t="shared" ref="E15:R15" si="7">+E16</f>
        <v>0</v>
      </c>
      <c r="F15" s="18">
        <f>+F16</f>
        <v>16500</v>
      </c>
      <c r="G15" s="18">
        <f>+G16</f>
        <v>16500</v>
      </c>
      <c r="H15" s="18">
        <f t="shared" si="7"/>
        <v>0</v>
      </c>
      <c r="I15" s="18">
        <f>+I16</f>
        <v>70500</v>
      </c>
      <c r="J15" s="18">
        <f>+J16</f>
        <v>52500</v>
      </c>
      <c r="K15" s="18">
        <f t="shared" si="7"/>
        <v>0</v>
      </c>
      <c r="L15" s="18">
        <f>+L16</f>
        <v>3754.28</v>
      </c>
      <c r="M15" s="18">
        <f>+M16</f>
        <v>29669.38</v>
      </c>
      <c r="N15" s="18">
        <f>+N16</f>
        <v>22830.62</v>
      </c>
      <c r="O15" s="18">
        <f>+O16</f>
        <v>40830.619999999995</v>
      </c>
      <c r="P15" s="18">
        <f t="shared" si="7"/>
        <v>18000</v>
      </c>
      <c r="Q15" s="18">
        <f t="shared" si="7"/>
        <v>29275.45</v>
      </c>
      <c r="R15" s="18">
        <f t="shared" si="7"/>
        <v>393.93</v>
      </c>
      <c r="S15" s="11">
        <f t="shared" si="4"/>
        <v>56.513104761904764</v>
      </c>
      <c r="T15" s="11">
        <f t="shared" si="5"/>
        <v>42.084226950354612</v>
      </c>
    </row>
    <row r="16" spans="2:22" ht="13.5" customHeight="1">
      <c r="B16" s="61" t="s">
        <v>37</v>
      </c>
      <c r="C16" s="66" t="s">
        <v>38</v>
      </c>
      <c r="D16" s="62">
        <v>54000</v>
      </c>
      <c r="E16" s="62">
        <v>0</v>
      </c>
      <c r="F16" s="62">
        <f t="shared" ref="F16:F18" si="8">+G16+H16</f>
        <v>16500</v>
      </c>
      <c r="G16" s="62">
        <v>16500</v>
      </c>
      <c r="H16" s="62">
        <v>0</v>
      </c>
      <c r="I16" s="62">
        <v>70500</v>
      </c>
      <c r="J16" s="62">
        <v>52500</v>
      </c>
      <c r="K16" s="62">
        <v>0</v>
      </c>
      <c r="L16" s="63">
        <v>3754.28</v>
      </c>
      <c r="M16" s="64">
        <v>29669.38</v>
      </c>
      <c r="N16" s="14">
        <f>J16-M16</f>
        <v>22830.62</v>
      </c>
      <c r="O16" s="14">
        <f t="shared" ref="O16:O31" si="9">+N16+P16</f>
        <v>40830.619999999995</v>
      </c>
      <c r="P16" s="14">
        <f>+I16-J16</f>
        <v>18000</v>
      </c>
      <c r="Q16" s="64">
        <v>29275.45</v>
      </c>
      <c r="R16" s="64">
        <v>393.93</v>
      </c>
      <c r="S16" s="16">
        <f t="shared" si="4"/>
        <v>56.513104761904764</v>
      </c>
      <c r="T16" s="16">
        <f t="shared" si="5"/>
        <v>42.084226950354612</v>
      </c>
    </row>
    <row r="17" spans="2:27" s="3" customFormat="1" ht="13.5" customHeight="1">
      <c r="B17" s="69" t="s">
        <v>39</v>
      </c>
      <c r="C17" s="43" t="s">
        <v>40</v>
      </c>
      <c r="D17" s="70">
        <v>649800</v>
      </c>
      <c r="E17" s="70">
        <v>0</v>
      </c>
      <c r="F17" s="70">
        <f t="shared" si="8"/>
        <v>0</v>
      </c>
      <c r="G17" s="70">
        <v>0</v>
      </c>
      <c r="H17" s="70">
        <v>0</v>
      </c>
      <c r="I17" s="70">
        <v>649800</v>
      </c>
      <c r="J17" s="70">
        <v>433200</v>
      </c>
      <c r="K17" s="70">
        <v>0</v>
      </c>
      <c r="L17" s="71">
        <v>41688</v>
      </c>
      <c r="M17" s="72">
        <v>352034.07</v>
      </c>
      <c r="N17" s="18">
        <f>J17-M17</f>
        <v>81165.929999999993</v>
      </c>
      <c r="O17" s="18">
        <f>+N17+P17</f>
        <v>297765.93</v>
      </c>
      <c r="P17" s="18">
        <f>+I17-J17</f>
        <v>216600</v>
      </c>
      <c r="Q17" s="72">
        <v>352034.07</v>
      </c>
      <c r="R17" s="18">
        <v>0</v>
      </c>
      <c r="S17" s="11">
        <f t="shared" si="4"/>
        <v>81.263635734072025</v>
      </c>
      <c r="T17" s="11">
        <f t="shared" si="5"/>
        <v>54.175757156048022</v>
      </c>
    </row>
    <row r="18" spans="2:27" s="3" customFormat="1" ht="13.5" customHeight="1">
      <c r="B18" s="69" t="s">
        <v>41</v>
      </c>
      <c r="C18" s="43" t="s">
        <v>42</v>
      </c>
      <c r="D18" s="70">
        <v>15440</v>
      </c>
      <c r="E18" s="70">
        <v>0</v>
      </c>
      <c r="F18" s="70">
        <f t="shared" si="8"/>
        <v>0</v>
      </c>
      <c r="G18" s="70">
        <v>0</v>
      </c>
      <c r="H18" s="70">
        <v>0</v>
      </c>
      <c r="I18" s="70">
        <v>15440</v>
      </c>
      <c r="J18" s="70">
        <v>15440</v>
      </c>
      <c r="K18" s="70">
        <v>0</v>
      </c>
      <c r="L18" s="70">
        <v>0</v>
      </c>
      <c r="M18" s="72">
        <v>1080</v>
      </c>
      <c r="N18" s="18">
        <f>J18-M18</f>
        <v>14360</v>
      </c>
      <c r="O18" s="18">
        <f>+N18+P18</f>
        <v>14360</v>
      </c>
      <c r="P18" s="18">
        <f>+I18-J18</f>
        <v>0</v>
      </c>
      <c r="Q18" s="72">
        <v>1080</v>
      </c>
      <c r="R18" s="18">
        <v>0</v>
      </c>
      <c r="S18" s="11">
        <f t="shared" si="4"/>
        <v>6.9948186528497409</v>
      </c>
      <c r="T18" s="11">
        <f t="shared" si="5"/>
        <v>6.9948186528497409</v>
      </c>
    </row>
    <row r="19" spans="2:27" s="3" customFormat="1" ht="13.5" customHeight="1">
      <c r="B19" s="69" t="s">
        <v>43</v>
      </c>
      <c r="C19" s="43" t="s">
        <v>44</v>
      </c>
      <c r="D19" s="70">
        <v>7845141</v>
      </c>
      <c r="E19" s="70">
        <v>0</v>
      </c>
      <c r="F19" s="70">
        <f>+G19+H19</f>
        <v>372958</v>
      </c>
      <c r="G19" s="70">
        <v>2590</v>
      </c>
      <c r="H19" s="70">
        <v>370368</v>
      </c>
      <c r="I19" s="70">
        <v>8218099</v>
      </c>
      <c r="J19" s="70">
        <v>5604353</v>
      </c>
      <c r="K19" s="70">
        <v>0</v>
      </c>
      <c r="L19" s="71">
        <v>2353744.0499999998</v>
      </c>
      <c r="M19" s="72">
        <v>4596096.95</v>
      </c>
      <c r="N19" s="18">
        <f>J19-M19</f>
        <v>1008256.0499999998</v>
      </c>
      <c r="O19" s="18">
        <f>+N19+P19</f>
        <v>3622002.05</v>
      </c>
      <c r="P19" s="18">
        <f>+I19-J19</f>
        <v>2613746</v>
      </c>
      <c r="Q19" s="72">
        <v>4596096.95</v>
      </c>
      <c r="R19" s="18">
        <v>0</v>
      </c>
      <c r="S19" s="11">
        <f t="shared" si="4"/>
        <v>82.009412148021383</v>
      </c>
      <c r="T19" s="11">
        <f t="shared" si="5"/>
        <v>55.926522058203489</v>
      </c>
    </row>
    <row r="20" spans="2:27" ht="13.5" customHeight="1">
      <c r="B20" s="69" t="s">
        <v>45</v>
      </c>
      <c r="C20" s="43" t="s">
        <v>46</v>
      </c>
      <c r="D20" s="18">
        <f>SUM(D21:D24)</f>
        <v>15563846</v>
      </c>
      <c r="E20" s="18">
        <f t="shared" ref="E20:R20" si="10">SUM(E21:E24)</f>
        <v>0</v>
      </c>
      <c r="F20" s="70">
        <f>+G20+H20</f>
        <v>1520818</v>
      </c>
      <c r="G20" s="18">
        <f>SUM(G21:G24)</f>
        <v>671889</v>
      </c>
      <c r="H20" s="18">
        <f t="shared" si="10"/>
        <v>848929</v>
      </c>
      <c r="I20" s="18">
        <f>SUM(I21:I24)</f>
        <v>17084664</v>
      </c>
      <c r="J20" s="18">
        <f t="shared" si="10"/>
        <v>11902901</v>
      </c>
      <c r="K20" s="18">
        <f t="shared" si="10"/>
        <v>0</v>
      </c>
      <c r="L20" s="18">
        <f>SUM(L21:L24)</f>
        <v>1488200.8299999998</v>
      </c>
      <c r="M20" s="18">
        <f>SUM(M21:M24)</f>
        <v>9588953.3399999999</v>
      </c>
      <c r="N20" s="18">
        <f>SUM(N21:N24)</f>
        <v>2313947.6600000006</v>
      </c>
      <c r="O20" s="18">
        <f>SUM(O21:O24)</f>
        <v>7495710.6600000001</v>
      </c>
      <c r="P20" s="18">
        <f t="shared" si="10"/>
        <v>5181763</v>
      </c>
      <c r="Q20" s="18">
        <f t="shared" si="10"/>
        <v>8354878.3999999994</v>
      </c>
      <c r="R20" s="18">
        <f t="shared" si="10"/>
        <v>1234074.94</v>
      </c>
      <c r="S20" s="11">
        <f t="shared" si="4"/>
        <v>80.559800841828391</v>
      </c>
      <c r="T20" s="11">
        <f t="shared" si="5"/>
        <v>56.126086764129511</v>
      </c>
    </row>
    <row r="21" spans="2:27" ht="13.5" customHeight="1">
      <c r="B21" s="73" t="s">
        <v>47</v>
      </c>
      <c r="C21" s="66" t="s">
        <v>48</v>
      </c>
      <c r="D21" s="62">
        <v>12456776</v>
      </c>
      <c r="E21" s="62">
        <v>0</v>
      </c>
      <c r="F21" s="62">
        <f t="shared" ref="F21:F31" si="11">+G21+H21</f>
        <v>1353003</v>
      </c>
      <c r="G21" s="62">
        <v>670175</v>
      </c>
      <c r="H21" s="62">
        <v>682828</v>
      </c>
      <c r="I21" s="62">
        <v>13809779</v>
      </c>
      <c r="J21" s="62">
        <v>9658927</v>
      </c>
      <c r="K21" s="62">
        <v>0</v>
      </c>
      <c r="L21" s="63">
        <v>1245246.8899999999</v>
      </c>
      <c r="M21" s="64">
        <v>7764829.2199999997</v>
      </c>
      <c r="N21" s="14">
        <f t="shared" ref="N21:N24" si="12">J21-M21</f>
        <v>1894097.7800000003</v>
      </c>
      <c r="O21" s="14">
        <f t="shared" si="9"/>
        <v>6044949.7800000003</v>
      </c>
      <c r="P21" s="14">
        <f>+I21-J21</f>
        <v>4150852</v>
      </c>
      <c r="Q21" s="64">
        <v>6771734.5999999996</v>
      </c>
      <c r="R21" s="64">
        <v>993094.62</v>
      </c>
      <c r="S21" s="16">
        <f t="shared" si="4"/>
        <v>80.390184334139803</v>
      </c>
      <c r="T21" s="16">
        <f t="shared" si="5"/>
        <v>56.227034625246354</v>
      </c>
    </row>
    <row r="22" spans="2:27" ht="13.5" customHeight="1">
      <c r="B22" s="74" t="s">
        <v>49</v>
      </c>
      <c r="C22" s="66" t="s">
        <v>50</v>
      </c>
      <c r="D22" s="62">
        <v>1412306</v>
      </c>
      <c r="E22" s="62">
        <v>0</v>
      </c>
      <c r="F22" s="62">
        <f t="shared" si="11"/>
        <v>73329</v>
      </c>
      <c r="G22" s="62">
        <v>572</v>
      </c>
      <c r="H22" s="62">
        <v>72757</v>
      </c>
      <c r="I22" s="62">
        <v>1485635</v>
      </c>
      <c r="J22" s="62">
        <v>1016921</v>
      </c>
      <c r="K22" s="62">
        <v>0</v>
      </c>
      <c r="L22" s="63">
        <v>111660.39</v>
      </c>
      <c r="M22" s="64">
        <v>840383.78</v>
      </c>
      <c r="N22" s="14">
        <f t="shared" si="12"/>
        <v>176537.21999999997</v>
      </c>
      <c r="O22" s="14">
        <f t="shared" si="9"/>
        <v>645251.22</v>
      </c>
      <c r="P22" s="14">
        <f>+I22-J22</f>
        <v>468714</v>
      </c>
      <c r="Q22" s="64">
        <v>728636.44</v>
      </c>
      <c r="R22" s="64">
        <v>111747.34</v>
      </c>
      <c r="S22" s="16">
        <f t="shared" si="4"/>
        <v>82.640026118056369</v>
      </c>
      <c r="T22" s="16">
        <f t="shared" si="5"/>
        <v>56.567311620956694</v>
      </c>
    </row>
    <row r="23" spans="2:27" ht="13.5" customHeight="1">
      <c r="B23" s="73" t="s">
        <v>51</v>
      </c>
      <c r="C23" s="66" t="s">
        <v>52</v>
      </c>
      <c r="D23" s="62">
        <v>1412306</v>
      </c>
      <c r="E23" s="62">
        <v>0</v>
      </c>
      <c r="F23" s="62">
        <f t="shared" si="11"/>
        <v>79801</v>
      </c>
      <c r="G23" s="62">
        <v>1029</v>
      </c>
      <c r="H23" s="62">
        <v>78772</v>
      </c>
      <c r="I23" s="62">
        <v>1492107</v>
      </c>
      <c r="J23" s="62">
        <v>1023393</v>
      </c>
      <c r="K23" s="62">
        <v>0</v>
      </c>
      <c r="L23" s="63">
        <v>112330.73</v>
      </c>
      <c r="M23" s="64">
        <v>843745.19</v>
      </c>
      <c r="N23" s="14">
        <f t="shared" si="12"/>
        <v>179647.81000000006</v>
      </c>
      <c r="O23" s="14">
        <f t="shared" si="9"/>
        <v>648361.81000000006</v>
      </c>
      <c r="P23" s="14">
        <f>+I23-J23</f>
        <v>468714</v>
      </c>
      <c r="Q23" s="64">
        <v>733475.03</v>
      </c>
      <c r="R23" s="64">
        <v>110270.16</v>
      </c>
      <c r="S23" s="16">
        <f t="shared" si="4"/>
        <v>82.445862928513279</v>
      </c>
      <c r="T23" s="16">
        <f t="shared" si="5"/>
        <v>56.547230862129858</v>
      </c>
    </row>
    <row r="24" spans="2:27" ht="13.5" customHeight="1">
      <c r="B24" s="73" t="s">
        <v>53</v>
      </c>
      <c r="C24" s="66" t="s">
        <v>54</v>
      </c>
      <c r="D24" s="62">
        <v>282458</v>
      </c>
      <c r="E24" s="62">
        <v>0</v>
      </c>
      <c r="F24" s="62">
        <f t="shared" si="11"/>
        <v>14685</v>
      </c>
      <c r="G24" s="62">
        <v>113</v>
      </c>
      <c r="H24" s="62">
        <v>14572</v>
      </c>
      <c r="I24" s="62">
        <v>297143</v>
      </c>
      <c r="J24" s="62">
        <v>203660</v>
      </c>
      <c r="K24" s="62">
        <v>0</v>
      </c>
      <c r="L24" s="63">
        <v>18962.82</v>
      </c>
      <c r="M24" s="64">
        <v>139995.15</v>
      </c>
      <c r="N24" s="14">
        <f t="shared" si="12"/>
        <v>63664.850000000006</v>
      </c>
      <c r="O24" s="14">
        <f t="shared" si="9"/>
        <v>157147.85</v>
      </c>
      <c r="P24" s="14">
        <f>+I24-J24</f>
        <v>93483</v>
      </c>
      <c r="Q24" s="64">
        <v>121032.33</v>
      </c>
      <c r="R24" s="64">
        <v>18962.82</v>
      </c>
      <c r="S24" s="16">
        <f t="shared" si="4"/>
        <v>68.7396395954041</v>
      </c>
      <c r="T24" s="16">
        <f t="shared" si="5"/>
        <v>47.113729753014539</v>
      </c>
    </row>
    <row r="25" spans="2:27" ht="13.5" customHeight="1">
      <c r="B25" s="60" t="s">
        <v>55</v>
      </c>
      <c r="C25" s="21" t="s">
        <v>56</v>
      </c>
      <c r="D25" s="18">
        <f>+D26</f>
        <v>400000</v>
      </c>
      <c r="E25" s="18">
        <f t="shared" ref="E25:R25" si="13">+E26</f>
        <v>0</v>
      </c>
      <c r="F25" s="70">
        <f t="shared" si="11"/>
        <v>-278025</v>
      </c>
      <c r="G25" s="18">
        <f>+G26</f>
        <v>-278025</v>
      </c>
      <c r="H25" s="18">
        <f t="shared" si="13"/>
        <v>0</v>
      </c>
      <c r="I25" s="18">
        <f>+I26</f>
        <v>121975</v>
      </c>
      <c r="J25" s="18">
        <f t="shared" si="13"/>
        <v>121975</v>
      </c>
      <c r="K25" s="18">
        <f t="shared" si="13"/>
        <v>0</v>
      </c>
      <c r="L25" s="18">
        <f>+L26</f>
        <v>0</v>
      </c>
      <c r="M25" s="18">
        <f>+M26</f>
        <v>0</v>
      </c>
      <c r="N25" s="18">
        <f>+N26</f>
        <v>121975</v>
      </c>
      <c r="O25" s="18">
        <f>+O26</f>
        <v>121975</v>
      </c>
      <c r="P25" s="18">
        <f t="shared" si="13"/>
        <v>0</v>
      </c>
      <c r="Q25" s="18">
        <f t="shared" si="13"/>
        <v>0</v>
      </c>
      <c r="R25" s="18">
        <f t="shared" si="13"/>
        <v>0</v>
      </c>
      <c r="S25" s="11">
        <f t="shared" si="4"/>
        <v>0</v>
      </c>
      <c r="T25" s="11">
        <f t="shared" si="5"/>
        <v>0</v>
      </c>
    </row>
    <row r="26" spans="2:27" ht="13.5" customHeight="1">
      <c r="B26" s="73" t="s">
        <v>57</v>
      </c>
      <c r="C26" s="75" t="s">
        <v>58</v>
      </c>
      <c r="D26" s="62">
        <v>400000</v>
      </c>
      <c r="E26" s="62">
        <v>0</v>
      </c>
      <c r="F26" s="62">
        <f t="shared" si="11"/>
        <v>-278025</v>
      </c>
      <c r="G26" s="62">
        <v>-278025</v>
      </c>
      <c r="H26" s="62">
        <v>0</v>
      </c>
      <c r="I26" s="62">
        <v>121975</v>
      </c>
      <c r="J26" s="62">
        <v>121975</v>
      </c>
      <c r="K26" s="62">
        <v>0</v>
      </c>
      <c r="L26" s="62">
        <v>0</v>
      </c>
      <c r="M26" s="62">
        <v>0</v>
      </c>
      <c r="N26" s="14">
        <f>J26-M26</f>
        <v>121975</v>
      </c>
      <c r="O26" s="14">
        <f t="shared" si="9"/>
        <v>121975</v>
      </c>
      <c r="P26" s="14">
        <f>+I26-J26</f>
        <v>0</v>
      </c>
      <c r="Q26" s="62">
        <v>0</v>
      </c>
      <c r="R26" s="62">
        <v>0</v>
      </c>
      <c r="S26" s="16">
        <f t="shared" si="4"/>
        <v>0</v>
      </c>
      <c r="T26" s="16">
        <f t="shared" si="5"/>
        <v>0</v>
      </c>
      <c r="V26" s="102"/>
      <c r="W26" s="102"/>
      <c r="X26" s="102"/>
      <c r="Y26" s="102"/>
      <c r="Z26" s="102"/>
      <c r="AA26" s="102"/>
    </row>
    <row r="27" spans="2:27" ht="13.5" customHeight="1">
      <c r="B27" s="19" t="s">
        <v>59</v>
      </c>
      <c r="C27" s="76" t="s">
        <v>60</v>
      </c>
      <c r="D27" s="18">
        <f>SUM(D28:D31)</f>
        <v>0</v>
      </c>
      <c r="E27" s="18">
        <f t="shared" ref="E27:R27" si="14">SUM(E28:E31)</f>
        <v>0</v>
      </c>
      <c r="F27" s="70">
        <f t="shared" si="11"/>
        <v>237035</v>
      </c>
      <c r="G27" s="18">
        <f>SUM(G28:G31)</f>
        <v>237035</v>
      </c>
      <c r="H27" s="18">
        <f>SUM(H28:H31)</f>
        <v>0</v>
      </c>
      <c r="I27" s="18">
        <f>SUM(I28:I31)</f>
        <v>237035</v>
      </c>
      <c r="J27" s="18">
        <f t="shared" si="14"/>
        <v>237035</v>
      </c>
      <c r="K27" s="18">
        <f t="shared" si="14"/>
        <v>0</v>
      </c>
      <c r="L27" s="18">
        <f>SUM(L28:L31)</f>
        <v>0</v>
      </c>
      <c r="M27" s="18">
        <f>SUM(M28:M31)</f>
        <v>231778.83</v>
      </c>
      <c r="N27" s="18">
        <f>SUM(N28:N31)</f>
        <v>5256.1699999999973</v>
      </c>
      <c r="O27" s="18">
        <f>SUM(O28:O31)</f>
        <v>5256.1699999999973</v>
      </c>
      <c r="P27" s="18">
        <f t="shared" si="14"/>
        <v>0</v>
      </c>
      <c r="Q27" s="18">
        <f t="shared" si="14"/>
        <v>231778.83</v>
      </c>
      <c r="R27" s="18">
        <f t="shared" si="14"/>
        <v>0</v>
      </c>
      <c r="S27" s="11">
        <f t="shared" si="4"/>
        <v>97.7825342249035</v>
      </c>
      <c r="T27" s="11">
        <f t="shared" si="5"/>
        <v>97.7825342249035</v>
      </c>
      <c r="V27" s="102"/>
      <c r="W27" s="103"/>
      <c r="X27" s="104"/>
      <c r="Y27" s="102"/>
      <c r="Z27" s="102"/>
      <c r="AA27" s="102"/>
    </row>
    <row r="28" spans="2:27" ht="13.5" customHeight="1">
      <c r="B28" s="61" t="s">
        <v>61</v>
      </c>
      <c r="C28" s="23" t="s">
        <v>28</v>
      </c>
      <c r="D28" s="14">
        <v>0</v>
      </c>
      <c r="E28" s="14">
        <v>0</v>
      </c>
      <c r="F28" s="62">
        <f t="shared" si="11"/>
        <v>199969</v>
      </c>
      <c r="G28" s="14">
        <v>199969</v>
      </c>
      <c r="H28" s="14">
        <v>0</v>
      </c>
      <c r="I28" s="14">
        <v>199969</v>
      </c>
      <c r="J28" s="14">
        <v>199969</v>
      </c>
      <c r="K28" s="14">
        <v>0</v>
      </c>
      <c r="L28" s="14">
        <v>0</v>
      </c>
      <c r="M28" s="64">
        <v>197505.97</v>
      </c>
      <c r="N28" s="14">
        <f t="shared" ref="N28:N31" si="15">J28-M28</f>
        <v>2463.0299999999988</v>
      </c>
      <c r="O28" s="14">
        <f t="shared" si="9"/>
        <v>2463.0299999999988</v>
      </c>
      <c r="P28" s="14">
        <f>+I28-J28</f>
        <v>0</v>
      </c>
      <c r="Q28" s="64">
        <v>197505.97</v>
      </c>
      <c r="R28" s="62">
        <v>0</v>
      </c>
      <c r="S28" s="16">
        <f t="shared" si="4"/>
        <v>98.768294085583264</v>
      </c>
      <c r="T28" s="16">
        <f t="shared" si="5"/>
        <v>98.768294085583264</v>
      </c>
      <c r="V28" s="102"/>
      <c r="W28" s="103"/>
      <c r="X28" s="104"/>
      <c r="Y28" s="102"/>
      <c r="Z28" s="102"/>
      <c r="AA28" s="102"/>
    </row>
    <row r="29" spans="2:27" ht="13.5" customHeight="1">
      <c r="B29" s="61" t="s">
        <v>62</v>
      </c>
      <c r="C29" s="23" t="s">
        <v>63</v>
      </c>
      <c r="D29" s="14">
        <v>0</v>
      </c>
      <c r="E29" s="14">
        <v>0</v>
      </c>
      <c r="F29" s="62">
        <f t="shared" si="11"/>
        <v>4766</v>
      </c>
      <c r="G29" s="14">
        <v>4766</v>
      </c>
      <c r="H29" s="14">
        <v>0</v>
      </c>
      <c r="I29" s="14">
        <v>4766</v>
      </c>
      <c r="J29" s="14">
        <v>4766</v>
      </c>
      <c r="K29" s="14">
        <v>0</v>
      </c>
      <c r="L29" s="14">
        <v>0</v>
      </c>
      <c r="M29" s="64">
        <v>3218.55</v>
      </c>
      <c r="N29" s="14">
        <f t="shared" si="15"/>
        <v>1547.4499999999998</v>
      </c>
      <c r="O29" s="14">
        <f t="shared" si="9"/>
        <v>1547.4499999999998</v>
      </c>
      <c r="P29" s="14">
        <f>+I29-J29</f>
        <v>0</v>
      </c>
      <c r="Q29" s="64">
        <v>3218.55</v>
      </c>
      <c r="R29" s="62">
        <v>0</v>
      </c>
      <c r="S29" s="16">
        <f t="shared" si="4"/>
        <v>67.531472933277385</v>
      </c>
      <c r="T29" s="16">
        <f t="shared" si="5"/>
        <v>67.531472933277385</v>
      </c>
      <c r="V29" s="102"/>
      <c r="W29" s="103"/>
      <c r="X29" s="104"/>
      <c r="Y29" s="102"/>
      <c r="Z29" s="102"/>
      <c r="AA29" s="102"/>
    </row>
    <row r="30" spans="2:27" ht="13.5" customHeight="1">
      <c r="B30" s="61" t="s">
        <v>64</v>
      </c>
      <c r="C30" s="23" t="s">
        <v>44</v>
      </c>
      <c r="D30" s="14">
        <v>0</v>
      </c>
      <c r="E30" s="14">
        <v>0</v>
      </c>
      <c r="F30" s="62">
        <f t="shared" si="11"/>
        <v>401</v>
      </c>
      <c r="G30" s="14">
        <v>401</v>
      </c>
      <c r="H30" s="14">
        <v>0</v>
      </c>
      <c r="I30" s="14">
        <v>401</v>
      </c>
      <c r="J30" s="14">
        <v>401</v>
      </c>
      <c r="K30" s="14">
        <v>0</v>
      </c>
      <c r="L30" s="14">
        <v>0</v>
      </c>
      <c r="M30" s="64">
        <v>391.91</v>
      </c>
      <c r="N30" s="14">
        <f t="shared" si="15"/>
        <v>9.089999999999975</v>
      </c>
      <c r="O30" s="14">
        <f t="shared" si="9"/>
        <v>9.089999999999975</v>
      </c>
      <c r="P30" s="14">
        <f>+I30-J30</f>
        <v>0</v>
      </c>
      <c r="Q30" s="64">
        <v>391.91</v>
      </c>
      <c r="R30" s="62">
        <v>0</v>
      </c>
      <c r="S30" s="16">
        <f t="shared" si="4"/>
        <v>97.733167082294273</v>
      </c>
      <c r="T30" s="16">
        <f t="shared" si="5"/>
        <v>97.733167082294273</v>
      </c>
      <c r="V30" s="102"/>
      <c r="W30" s="52"/>
      <c r="X30" s="105"/>
      <c r="Y30" s="102"/>
      <c r="Z30" s="102"/>
      <c r="AA30" s="102"/>
    </row>
    <row r="31" spans="2:27" ht="13.5" customHeight="1">
      <c r="B31" s="61" t="s">
        <v>65</v>
      </c>
      <c r="C31" s="23" t="s">
        <v>46</v>
      </c>
      <c r="D31" s="14">
        <v>0</v>
      </c>
      <c r="E31" s="14">
        <v>0</v>
      </c>
      <c r="F31" s="62">
        <f t="shared" si="11"/>
        <v>31899</v>
      </c>
      <c r="G31" s="14">
        <v>31899</v>
      </c>
      <c r="H31" s="14">
        <v>0</v>
      </c>
      <c r="I31" s="14">
        <v>31899</v>
      </c>
      <c r="J31" s="14">
        <v>31899</v>
      </c>
      <c r="K31" s="14">
        <v>0</v>
      </c>
      <c r="L31" s="14">
        <v>0</v>
      </c>
      <c r="M31" s="64">
        <v>30662.400000000001</v>
      </c>
      <c r="N31" s="14">
        <f t="shared" si="15"/>
        <v>1236.5999999999985</v>
      </c>
      <c r="O31" s="14">
        <f t="shared" si="9"/>
        <v>1236.5999999999985</v>
      </c>
      <c r="P31" s="14">
        <f>+I31-J31</f>
        <v>0</v>
      </c>
      <c r="Q31" s="64">
        <v>30662.400000000001</v>
      </c>
      <c r="R31" s="62">
        <v>0</v>
      </c>
      <c r="S31" s="16">
        <f t="shared" si="4"/>
        <v>96.123389447945087</v>
      </c>
      <c r="T31" s="16">
        <f t="shared" si="5"/>
        <v>96.123389447945087</v>
      </c>
      <c r="V31" s="102"/>
      <c r="W31" s="52"/>
      <c r="X31" s="106"/>
      <c r="Y31" s="102"/>
      <c r="Z31" s="102"/>
      <c r="AA31" s="102"/>
    </row>
    <row r="32" spans="2:27" s="4" customFormat="1" ht="13.5" customHeight="1">
      <c r="B32" s="20">
        <v>1</v>
      </c>
      <c r="C32" s="21" t="s">
        <v>66</v>
      </c>
      <c r="D32" s="18">
        <f>+D33+D39+D47+D48+D51+D55+D60+D66+D69+D75</f>
        <v>7078677</v>
      </c>
      <c r="E32" s="18">
        <f t="shared" ref="E32:R32" si="16">+E33+E39+E47+E48+E51+E55+E60+E66+E69+E75</f>
        <v>0</v>
      </c>
      <c r="F32" s="18">
        <f>+F33+F39+F47+F48+F51+F55+F60+F66+F69+F75</f>
        <v>7711740</v>
      </c>
      <c r="G32" s="18">
        <f>+G33+G39+G47+G48+G51+G55+G60+G66+G69+G75</f>
        <v>509012</v>
      </c>
      <c r="H32" s="18">
        <f t="shared" si="16"/>
        <v>7202728</v>
      </c>
      <c r="I32" s="18">
        <f>+I33+I39+I47+I48+I51+I55+I60+I66+I69+I75</f>
        <v>14790417</v>
      </c>
      <c r="J32" s="18">
        <f t="shared" si="16"/>
        <v>13795882</v>
      </c>
      <c r="K32" s="18">
        <f>+K33+K39+K47+K48+K51+K55+K60+K66+K69+K75</f>
        <v>485911.81</v>
      </c>
      <c r="L32" s="18">
        <f>+L33+L39+L47+L48+L51+L55+L60+L66+L69+L75</f>
        <v>1893386.66</v>
      </c>
      <c r="M32" s="18">
        <f>+M33+M39+M47+M48+M51+M55+M60+M66+M69+M75</f>
        <v>7512235.2299999995</v>
      </c>
      <c r="N32" s="18">
        <f>+N33+N39+N47+N48+N51+N55+N60+N66+N69+N75</f>
        <v>6283646.7700000005</v>
      </c>
      <c r="O32" s="18">
        <f>+O33+O39+O47+O48+O51+O55+O60+O66+O69+O75</f>
        <v>7278181.7700000005</v>
      </c>
      <c r="P32" s="18">
        <f t="shared" si="16"/>
        <v>994535</v>
      </c>
      <c r="Q32" s="18">
        <f t="shared" si="16"/>
        <v>2567215.6400000006</v>
      </c>
      <c r="R32" s="18">
        <f t="shared" si="16"/>
        <v>4945019.59</v>
      </c>
      <c r="S32" s="11">
        <f t="shared" si="4"/>
        <v>54.452736186058992</v>
      </c>
      <c r="T32" s="11">
        <f t="shared" si="5"/>
        <v>50.79123347232197</v>
      </c>
      <c r="V32" s="107"/>
      <c r="W32" s="108"/>
      <c r="X32" s="109"/>
      <c r="Y32" s="107"/>
      <c r="Z32" s="107"/>
      <c r="AA32" s="109"/>
    </row>
    <row r="33" spans="2:27" ht="13.5" customHeight="1">
      <c r="B33" s="20">
        <v>100</v>
      </c>
      <c r="C33" s="21" t="s">
        <v>67</v>
      </c>
      <c r="D33" s="18">
        <f>SUM(D34:D38)</f>
        <v>3760414</v>
      </c>
      <c r="E33" s="18">
        <f t="shared" ref="E33:P33" si="17">SUM(E34:E38)</f>
        <v>0</v>
      </c>
      <c r="F33" s="18">
        <f>SUM(F34:F38)</f>
        <v>321309</v>
      </c>
      <c r="G33" s="18">
        <f>SUM(G34:G38)</f>
        <v>-79101</v>
      </c>
      <c r="H33" s="18">
        <f t="shared" si="17"/>
        <v>400410</v>
      </c>
      <c r="I33" s="18">
        <f>SUM(I34:I38)</f>
        <v>4081723</v>
      </c>
      <c r="J33" s="18">
        <f t="shared" si="17"/>
        <v>3568661</v>
      </c>
      <c r="K33" s="18">
        <f>SUM(K34:K38)</f>
        <v>485911.8</v>
      </c>
      <c r="L33" s="18">
        <f>SUM(L34:L38)</f>
        <v>677957.56</v>
      </c>
      <c r="M33" s="18">
        <f>SUM(M34:M38)</f>
        <v>2093533.7799999998</v>
      </c>
      <c r="N33" s="18">
        <f>SUM(N34:N38)</f>
        <v>1475127.2200000002</v>
      </c>
      <c r="O33" s="18">
        <f>SUM(O34:O38)</f>
        <v>1988189.2200000002</v>
      </c>
      <c r="P33" s="18">
        <f t="shared" si="17"/>
        <v>513062</v>
      </c>
      <c r="Q33" s="18">
        <f>SUM(Q34:Q38)</f>
        <v>802095.22000000009</v>
      </c>
      <c r="R33" s="18">
        <f>SUM(R34:R38)</f>
        <v>1291438.5599999998</v>
      </c>
      <c r="S33" s="11">
        <f t="shared" si="4"/>
        <v>58.664406061545208</v>
      </c>
      <c r="T33" s="11">
        <f t="shared" si="5"/>
        <v>51.290442296059766</v>
      </c>
      <c r="V33" s="107"/>
      <c r="W33" s="103"/>
      <c r="X33" s="102"/>
      <c r="Y33" s="107"/>
      <c r="Z33" s="107"/>
      <c r="AA33" s="102"/>
    </row>
    <row r="34" spans="2:27" ht="13.5" customHeight="1">
      <c r="B34" s="77">
        <v>101</v>
      </c>
      <c r="C34" s="66" t="s">
        <v>68</v>
      </c>
      <c r="D34" s="62">
        <v>1677414</v>
      </c>
      <c r="E34" s="62">
        <v>0</v>
      </c>
      <c r="F34" s="62">
        <f>+G34+H34</f>
        <v>-43075</v>
      </c>
      <c r="G34" s="62">
        <v>-43075</v>
      </c>
      <c r="H34" s="62">
        <v>0</v>
      </c>
      <c r="I34" s="62">
        <v>1634339</v>
      </c>
      <c r="J34" s="62">
        <v>1129945</v>
      </c>
      <c r="K34" s="64">
        <v>485911.8</v>
      </c>
      <c r="L34" s="63">
        <v>552892.62</v>
      </c>
      <c r="M34" s="64">
        <v>975064.11</v>
      </c>
      <c r="N34" s="14">
        <f t="shared" ref="N34:N38" si="18">J34-M34</f>
        <v>154880.89000000001</v>
      </c>
      <c r="O34" s="14">
        <f t="shared" ref="O34:O38" si="19">+N34+P34</f>
        <v>659274.89</v>
      </c>
      <c r="P34" s="14">
        <f>+I34-J34</f>
        <v>504394</v>
      </c>
      <c r="Q34" s="64">
        <v>261154.27</v>
      </c>
      <c r="R34" s="64">
        <v>713909.84</v>
      </c>
      <c r="S34" s="16">
        <f t="shared" si="4"/>
        <v>86.293059396696307</v>
      </c>
      <c r="T34" s="16">
        <f t="shared" si="5"/>
        <v>59.66106848089656</v>
      </c>
      <c r="V34" s="107"/>
      <c r="W34" s="103"/>
      <c r="X34" s="102"/>
      <c r="Y34" s="102"/>
      <c r="Z34" s="103"/>
      <c r="AA34" s="102"/>
    </row>
    <row r="35" spans="2:27" ht="13.5" customHeight="1">
      <c r="B35" s="78">
        <v>102</v>
      </c>
      <c r="C35" s="66" t="s">
        <v>69</v>
      </c>
      <c r="D35" s="62">
        <v>2025600</v>
      </c>
      <c r="E35" s="62">
        <v>0</v>
      </c>
      <c r="F35" s="62">
        <f>+G35+H35</f>
        <v>383350</v>
      </c>
      <c r="G35" s="62">
        <v>-17060</v>
      </c>
      <c r="H35" s="62">
        <v>400410</v>
      </c>
      <c r="I35" s="62">
        <v>2408950</v>
      </c>
      <c r="J35" s="62">
        <v>2408750</v>
      </c>
      <c r="K35" s="62">
        <v>0</v>
      </c>
      <c r="L35" s="63">
        <v>121694.44</v>
      </c>
      <c r="M35" s="64">
        <v>1095525.19</v>
      </c>
      <c r="N35" s="14">
        <f t="shared" si="18"/>
        <v>1313224.81</v>
      </c>
      <c r="O35" s="14">
        <f t="shared" si="19"/>
        <v>1313424.81</v>
      </c>
      <c r="P35" s="14">
        <f>+I35-J35</f>
        <v>200</v>
      </c>
      <c r="Q35" s="64">
        <v>524555.65</v>
      </c>
      <c r="R35" s="64">
        <v>570969.54</v>
      </c>
      <c r="S35" s="16">
        <f t="shared" si="4"/>
        <v>45.481066528282298</v>
      </c>
      <c r="T35" s="16">
        <f t="shared" si="5"/>
        <v>45.477290520766303</v>
      </c>
      <c r="V35" s="102"/>
      <c r="W35" s="52"/>
      <c r="X35" s="102"/>
      <c r="Y35" s="102"/>
      <c r="Z35" s="102"/>
      <c r="AA35" s="102"/>
    </row>
    <row r="36" spans="2:27" ht="13.5" customHeight="1">
      <c r="B36" s="78">
        <v>103</v>
      </c>
      <c r="C36" s="66" t="s">
        <v>70</v>
      </c>
      <c r="D36" s="62">
        <v>400</v>
      </c>
      <c r="E36" s="62">
        <v>0</v>
      </c>
      <c r="F36" s="62">
        <f>+G36+H36</f>
        <v>0</v>
      </c>
      <c r="G36" s="62">
        <v>0</v>
      </c>
      <c r="H36" s="62">
        <v>0</v>
      </c>
      <c r="I36" s="62">
        <v>400</v>
      </c>
      <c r="J36" s="62">
        <v>260</v>
      </c>
      <c r="K36" s="62">
        <v>0</v>
      </c>
      <c r="L36" s="14">
        <v>0</v>
      </c>
      <c r="M36" s="14">
        <v>0</v>
      </c>
      <c r="N36" s="14">
        <f t="shared" si="18"/>
        <v>260</v>
      </c>
      <c r="O36" s="14">
        <f t="shared" si="19"/>
        <v>400</v>
      </c>
      <c r="P36" s="14">
        <f>+I36-J36</f>
        <v>140</v>
      </c>
      <c r="Q36" s="14">
        <v>0</v>
      </c>
      <c r="R36" s="14">
        <v>0</v>
      </c>
      <c r="S36" s="16">
        <f t="shared" si="4"/>
        <v>0</v>
      </c>
      <c r="T36" s="16">
        <f t="shared" si="5"/>
        <v>0</v>
      </c>
      <c r="V36" s="102"/>
      <c r="W36" s="102"/>
      <c r="X36" s="102"/>
      <c r="Y36" s="102"/>
      <c r="Z36" s="102"/>
      <c r="AA36" s="102"/>
    </row>
    <row r="37" spans="2:27" ht="13.5" customHeight="1">
      <c r="B37" s="78">
        <v>105</v>
      </c>
      <c r="C37" s="66" t="s">
        <v>71</v>
      </c>
      <c r="D37" s="62">
        <v>4000</v>
      </c>
      <c r="E37" s="62">
        <v>0</v>
      </c>
      <c r="F37" s="62">
        <f>+G37+H37</f>
        <v>0</v>
      </c>
      <c r="G37" s="62">
        <v>0</v>
      </c>
      <c r="H37" s="62">
        <v>0</v>
      </c>
      <c r="I37" s="62">
        <v>4000</v>
      </c>
      <c r="J37" s="62">
        <v>4000</v>
      </c>
      <c r="K37" s="62">
        <v>0</v>
      </c>
      <c r="L37" s="14">
        <v>0</v>
      </c>
      <c r="M37" s="14">
        <v>0</v>
      </c>
      <c r="N37" s="14">
        <f t="shared" si="18"/>
        <v>4000</v>
      </c>
      <c r="O37" s="14">
        <f t="shared" si="19"/>
        <v>4000</v>
      </c>
      <c r="P37" s="14">
        <f>+I37-J37</f>
        <v>0</v>
      </c>
      <c r="Q37" s="14">
        <v>0</v>
      </c>
      <c r="R37" s="14">
        <v>0</v>
      </c>
      <c r="S37" s="16">
        <f t="shared" si="4"/>
        <v>0</v>
      </c>
      <c r="T37" s="16">
        <f t="shared" si="5"/>
        <v>0</v>
      </c>
      <c r="V37" s="102"/>
      <c r="W37" s="102"/>
      <c r="X37" s="102"/>
      <c r="Y37" s="102"/>
      <c r="Z37" s="102"/>
      <c r="AA37" s="102"/>
    </row>
    <row r="38" spans="2:27" ht="13.5" customHeight="1">
      <c r="B38" s="22">
        <v>109</v>
      </c>
      <c r="C38" s="66" t="s">
        <v>72</v>
      </c>
      <c r="D38" s="62">
        <v>53000</v>
      </c>
      <c r="E38" s="62">
        <v>0</v>
      </c>
      <c r="F38" s="62">
        <f>+G38+H38</f>
        <v>-18966</v>
      </c>
      <c r="G38" s="62">
        <v>-18966</v>
      </c>
      <c r="H38" s="62">
        <v>0</v>
      </c>
      <c r="I38" s="62">
        <v>34034</v>
      </c>
      <c r="J38" s="62">
        <v>25706</v>
      </c>
      <c r="K38" s="62">
        <v>0</v>
      </c>
      <c r="L38" s="63">
        <v>3370.5</v>
      </c>
      <c r="M38" s="64">
        <v>22944.48</v>
      </c>
      <c r="N38" s="14">
        <f t="shared" si="18"/>
        <v>2761.5200000000004</v>
      </c>
      <c r="O38" s="14">
        <f t="shared" si="19"/>
        <v>11089.52</v>
      </c>
      <c r="P38" s="14">
        <f>+I38-J38</f>
        <v>8328</v>
      </c>
      <c r="Q38" s="64">
        <v>16385.3</v>
      </c>
      <c r="R38" s="64">
        <v>6559.18</v>
      </c>
      <c r="S38" s="16">
        <f t="shared" si="4"/>
        <v>89.257294016961026</v>
      </c>
      <c r="T38" s="16">
        <f t="shared" si="5"/>
        <v>67.416348357524825</v>
      </c>
      <c r="V38" s="102"/>
      <c r="W38" s="102"/>
      <c r="X38" s="106"/>
      <c r="Y38" s="102"/>
      <c r="Z38" s="102"/>
      <c r="AA38" s="102"/>
    </row>
    <row r="39" spans="2:27" ht="13.5" customHeight="1">
      <c r="B39" s="20">
        <v>110</v>
      </c>
      <c r="C39" s="43" t="s">
        <v>73</v>
      </c>
      <c r="D39" s="18">
        <f>SUM(D40:D46)</f>
        <v>1620230</v>
      </c>
      <c r="E39" s="18">
        <f t="shared" ref="E39:H39" si="20">SUM(E40:E46)</f>
        <v>0</v>
      </c>
      <c r="F39" s="18">
        <f t="shared" si="20"/>
        <v>321571</v>
      </c>
      <c r="G39" s="18">
        <f>SUM(G40:G46)</f>
        <v>53275</v>
      </c>
      <c r="H39" s="18">
        <f t="shared" si="20"/>
        <v>268296</v>
      </c>
      <c r="I39" s="18">
        <f>SUM(I40:I46)</f>
        <v>1941801</v>
      </c>
      <c r="J39" s="18">
        <f t="shared" ref="J39:R39" si="21">SUM(J40:J46)</f>
        <v>1532041</v>
      </c>
      <c r="K39" s="18">
        <f t="shared" si="21"/>
        <v>0</v>
      </c>
      <c r="L39" s="18">
        <f>SUM(L40:L46)</f>
        <v>85626.48</v>
      </c>
      <c r="M39" s="18">
        <f>SUM(M40:M46)</f>
        <v>1213078.1599999999</v>
      </c>
      <c r="N39" s="18">
        <f>SUM(N40:N46)</f>
        <v>318962.84000000008</v>
      </c>
      <c r="O39" s="18">
        <f>SUM(O40:O46)</f>
        <v>728722.84000000008</v>
      </c>
      <c r="P39" s="18">
        <f t="shared" ref="P39" si="22">SUM(P40:P46)</f>
        <v>409760</v>
      </c>
      <c r="Q39" s="18">
        <f t="shared" si="21"/>
        <v>599076.27000000014</v>
      </c>
      <c r="R39" s="18">
        <f t="shared" si="21"/>
        <v>614001.89</v>
      </c>
      <c r="S39" s="11">
        <f t="shared" si="4"/>
        <v>79.180528458442041</v>
      </c>
      <c r="T39" s="11">
        <f t="shared" si="5"/>
        <v>62.471806328248867</v>
      </c>
    </row>
    <row r="40" spans="2:27" ht="13.5" customHeight="1">
      <c r="B40" s="79">
        <v>111</v>
      </c>
      <c r="C40" s="66" t="s">
        <v>74</v>
      </c>
      <c r="D40" s="62">
        <v>25884</v>
      </c>
      <c r="E40" s="62">
        <v>0</v>
      </c>
      <c r="F40" s="62">
        <f t="shared" ref="F40:F47" si="23">+G40+H40</f>
        <v>0</v>
      </c>
      <c r="G40" s="62">
        <v>0</v>
      </c>
      <c r="H40" s="62">
        <v>0</v>
      </c>
      <c r="I40" s="62">
        <v>25884</v>
      </c>
      <c r="J40" s="62">
        <v>17256</v>
      </c>
      <c r="K40" s="62">
        <v>0</v>
      </c>
      <c r="L40" s="63">
        <v>1837.75</v>
      </c>
      <c r="M40" s="64">
        <v>14456.67</v>
      </c>
      <c r="N40" s="14">
        <f t="shared" ref="N40:N46" si="24">J40-M40</f>
        <v>2799.33</v>
      </c>
      <c r="O40" s="14">
        <f t="shared" ref="O40:O47" si="25">+N40+P40</f>
        <v>11427.33</v>
      </c>
      <c r="P40" s="14">
        <f t="shared" ref="P40:P47" si="26">+I40-J40</f>
        <v>8628</v>
      </c>
      <c r="Q40" s="64">
        <v>12618.92</v>
      </c>
      <c r="R40" s="64">
        <v>1837.75</v>
      </c>
      <c r="S40" s="16">
        <f t="shared" si="4"/>
        <v>83.777642559109879</v>
      </c>
      <c r="T40" s="16">
        <f t="shared" si="5"/>
        <v>55.851761706073255</v>
      </c>
    </row>
    <row r="41" spans="2:27" ht="13.5" customHeight="1">
      <c r="B41" s="79">
        <v>112</v>
      </c>
      <c r="C41" s="66" t="s">
        <v>75</v>
      </c>
      <c r="D41" s="62">
        <v>47220</v>
      </c>
      <c r="E41" s="62">
        <v>0</v>
      </c>
      <c r="F41" s="62">
        <f t="shared" si="23"/>
        <v>0</v>
      </c>
      <c r="G41" s="62">
        <v>0</v>
      </c>
      <c r="H41" s="62">
        <v>0</v>
      </c>
      <c r="I41" s="62">
        <v>47220</v>
      </c>
      <c r="J41" s="62">
        <v>31480</v>
      </c>
      <c r="K41" s="62">
        <v>0</v>
      </c>
      <c r="L41" s="63">
        <v>6422.37</v>
      </c>
      <c r="M41" s="64">
        <v>30675.77</v>
      </c>
      <c r="N41" s="14">
        <f t="shared" si="24"/>
        <v>804.22999999999956</v>
      </c>
      <c r="O41" s="14">
        <f t="shared" si="25"/>
        <v>16544.23</v>
      </c>
      <c r="P41" s="14">
        <f t="shared" si="26"/>
        <v>15740</v>
      </c>
      <c r="Q41" s="64">
        <v>24616.66</v>
      </c>
      <c r="R41" s="64">
        <v>6059.11</v>
      </c>
      <c r="S41" s="16">
        <f t="shared" si="4"/>
        <v>97.445266836086404</v>
      </c>
      <c r="T41" s="16">
        <f t="shared" si="5"/>
        <v>64.963511224057598</v>
      </c>
    </row>
    <row r="42" spans="2:27" ht="13.5" customHeight="1">
      <c r="B42" s="79">
        <v>113</v>
      </c>
      <c r="C42" s="66" t="s">
        <v>76</v>
      </c>
      <c r="D42" s="62">
        <v>3398</v>
      </c>
      <c r="E42" s="62">
        <v>0</v>
      </c>
      <c r="F42" s="62">
        <f t="shared" si="23"/>
        <v>0</v>
      </c>
      <c r="G42" s="62">
        <v>0</v>
      </c>
      <c r="H42" s="62">
        <v>0</v>
      </c>
      <c r="I42" s="62">
        <v>3398</v>
      </c>
      <c r="J42" s="62">
        <v>2272</v>
      </c>
      <c r="K42" s="62">
        <v>0</v>
      </c>
      <c r="L42" s="14">
        <v>0</v>
      </c>
      <c r="M42" s="64">
        <v>1507.15</v>
      </c>
      <c r="N42" s="14">
        <f t="shared" si="24"/>
        <v>764.84999999999991</v>
      </c>
      <c r="O42" s="14">
        <f t="shared" si="25"/>
        <v>1890.85</v>
      </c>
      <c r="P42" s="14">
        <f t="shared" si="26"/>
        <v>1126</v>
      </c>
      <c r="Q42" s="64">
        <v>1507.15</v>
      </c>
      <c r="R42" s="14">
        <v>0</v>
      </c>
      <c r="S42" s="16">
        <f t="shared" si="4"/>
        <v>66.335827464788736</v>
      </c>
      <c r="T42" s="16">
        <f t="shared" si="5"/>
        <v>44.354031783402007</v>
      </c>
    </row>
    <row r="43" spans="2:27" ht="13.5" customHeight="1">
      <c r="B43" s="79">
        <v>114</v>
      </c>
      <c r="C43" s="66" t="s">
        <v>77</v>
      </c>
      <c r="D43" s="62">
        <v>1110780</v>
      </c>
      <c r="E43" s="62">
        <v>0</v>
      </c>
      <c r="F43" s="62">
        <f t="shared" si="23"/>
        <v>50950</v>
      </c>
      <c r="G43" s="62">
        <v>0</v>
      </c>
      <c r="H43" s="62">
        <v>50950</v>
      </c>
      <c r="I43" s="62">
        <v>1161730</v>
      </c>
      <c r="J43" s="62">
        <v>791470</v>
      </c>
      <c r="K43" s="62">
        <v>0</v>
      </c>
      <c r="L43" s="63">
        <v>58030.7</v>
      </c>
      <c r="M43" s="64">
        <v>578361.61</v>
      </c>
      <c r="N43" s="14">
        <f t="shared" si="24"/>
        <v>213108.39</v>
      </c>
      <c r="O43" s="14">
        <f t="shared" si="25"/>
        <v>583368.39</v>
      </c>
      <c r="P43" s="14">
        <f t="shared" si="26"/>
        <v>370260</v>
      </c>
      <c r="Q43" s="64">
        <v>510912.93</v>
      </c>
      <c r="R43" s="64">
        <v>67448.679999999993</v>
      </c>
      <c r="S43" s="16">
        <f t="shared" si="4"/>
        <v>73.074356577002291</v>
      </c>
      <c r="T43" s="16">
        <f t="shared" si="5"/>
        <v>49.784511891747648</v>
      </c>
    </row>
    <row r="44" spans="2:27" ht="13.5" customHeight="1">
      <c r="B44" s="79">
        <v>115</v>
      </c>
      <c r="C44" s="66" t="s">
        <v>78</v>
      </c>
      <c r="D44" s="62">
        <v>78253</v>
      </c>
      <c r="E44" s="62">
        <v>0</v>
      </c>
      <c r="F44" s="62">
        <f t="shared" si="23"/>
        <v>8576</v>
      </c>
      <c r="G44" s="62">
        <v>0</v>
      </c>
      <c r="H44" s="62">
        <v>8576</v>
      </c>
      <c r="I44" s="62">
        <v>86829</v>
      </c>
      <c r="J44" s="62">
        <v>72823</v>
      </c>
      <c r="K44" s="62">
        <v>0</v>
      </c>
      <c r="L44" s="63">
        <v>2147.5</v>
      </c>
      <c r="M44" s="64">
        <v>27643.25</v>
      </c>
      <c r="N44" s="14">
        <f t="shared" si="24"/>
        <v>45179.75</v>
      </c>
      <c r="O44" s="14">
        <f t="shared" si="25"/>
        <v>59185.75</v>
      </c>
      <c r="P44" s="14">
        <f t="shared" si="26"/>
        <v>14006</v>
      </c>
      <c r="Q44" s="64">
        <v>17473.310000000001</v>
      </c>
      <c r="R44" s="64">
        <v>10169.94</v>
      </c>
      <c r="S44" s="16">
        <f t="shared" si="4"/>
        <v>37.959504552133254</v>
      </c>
      <c r="T44" s="16">
        <f t="shared" si="5"/>
        <v>31.836425618169045</v>
      </c>
    </row>
    <row r="45" spans="2:27" ht="13.5" customHeight="1">
      <c r="B45" s="79">
        <v>116</v>
      </c>
      <c r="C45" s="66" t="s">
        <v>79</v>
      </c>
      <c r="D45" s="62">
        <v>300382</v>
      </c>
      <c r="E45" s="62">
        <v>0</v>
      </c>
      <c r="F45" s="62">
        <f t="shared" si="23"/>
        <v>262045</v>
      </c>
      <c r="G45" s="62">
        <v>53275</v>
      </c>
      <c r="H45" s="62">
        <v>208770</v>
      </c>
      <c r="I45" s="62">
        <v>562427</v>
      </c>
      <c r="J45" s="62">
        <v>562427</v>
      </c>
      <c r="K45" s="62">
        <v>0</v>
      </c>
      <c r="L45" s="63">
        <v>17188.16</v>
      </c>
      <c r="M45" s="64">
        <v>560433.71</v>
      </c>
      <c r="N45" s="14">
        <f t="shared" si="24"/>
        <v>1993.2900000000373</v>
      </c>
      <c r="O45" s="14">
        <f t="shared" si="25"/>
        <v>1993.2900000000373</v>
      </c>
      <c r="P45" s="14">
        <f t="shared" si="26"/>
        <v>0</v>
      </c>
      <c r="Q45" s="64">
        <v>31947.3</v>
      </c>
      <c r="R45" s="64">
        <v>528486.41</v>
      </c>
      <c r="S45" s="16">
        <f t="shared" si="4"/>
        <v>99.645591338964863</v>
      </c>
      <c r="T45" s="16">
        <f t="shared" si="5"/>
        <v>99.645591338964863</v>
      </c>
    </row>
    <row r="46" spans="2:27" ht="13.5" customHeight="1">
      <c r="B46" s="79">
        <v>117</v>
      </c>
      <c r="C46" s="66" t="s">
        <v>80</v>
      </c>
      <c r="D46" s="62">
        <v>54313</v>
      </c>
      <c r="E46" s="62">
        <v>0</v>
      </c>
      <c r="F46" s="62">
        <f t="shared" si="23"/>
        <v>0</v>
      </c>
      <c r="G46" s="62">
        <v>0</v>
      </c>
      <c r="H46" s="62">
        <v>0</v>
      </c>
      <c r="I46" s="62">
        <v>54313</v>
      </c>
      <c r="J46" s="62">
        <v>54313</v>
      </c>
      <c r="K46" s="62">
        <v>0</v>
      </c>
      <c r="L46" s="14">
        <v>0</v>
      </c>
      <c r="M46" s="14">
        <v>0</v>
      </c>
      <c r="N46" s="14">
        <f t="shared" si="24"/>
        <v>54313</v>
      </c>
      <c r="O46" s="14">
        <f t="shared" si="25"/>
        <v>54313</v>
      </c>
      <c r="P46" s="14">
        <f t="shared" si="26"/>
        <v>0</v>
      </c>
      <c r="Q46" s="14">
        <v>0</v>
      </c>
      <c r="R46" s="14">
        <v>0</v>
      </c>
      <c r="S46" s="16">
        <f t="shared" si="4"/>
        <v>0</v>
      </c>
      <c r="T46" s="16">
        <f t="shared" si="5"/>
        <v>0</v>
      </c>
    </row>
    <row r="47" spans="2:27" ht="13.5" customHeight="1">
      <c r="B47" s="80">
        <v>120</v>
      </c>
      <c r="C47" s="43" t="s">
        <v>81</v>
      </c>
      <c r="D47" s="70">
        <v>5070</v>
      </c>
      <c r="E47" s="70">
        <v>0</v>
      </c>
      <c r="F47" s="70">
        <f t="shared" si="23"/>
        <v>-390</v>
      </c>
      <c r="G47" s="70">
        <v>-390</v>
      </c>
      <c r="H47" s="70">
        <v>0</v>
      </c>
      <c r="I47" s="70">
        <v>4680</v>
      </c>
      <c r="J47" s="70">
        <v>3823</v>
      </c>
      <c r="K47" s="70">
        <v>0</v>
      </c>
      <c r="L47" s="18">
        <v>0</v>
      </c>
      <c r="M47" s="18">
        <v>0</v>
      </c>
      <c r="N47" s="18">
        <f>J47-M47</f>
        <v>3823</v>
      </c>
      <c r="O47" s="18">
        <f t="shared" si="25"/>
        <v>4680</v>
      </c>
      <c r="P47" s="18">
        <f t="shared" si="26"/>
        <v>857</v>
      </c>
      <c r="Q47" s="70">
        <v>0</v>
      </c>
      <c r="R47" s="18">
        <v>0</v>
      </c>
      <c r="S47" s="11">
        <f t="shared" si="4"/>
        <v>0</v>
      </c>
      <c r="T47" s="11">
        <f t="shared" si="5"/>
        <v>0</v>
      </c>
    </row>
    <row r="48" spans="2:27" ht="13.5" customHeight="1">
      <c r="B48" s="80">
        <v>130</v>
      </c>
      <c r="C48" s="43" t="s">
        <v>82</v>
      </c>
      <c r="D48" s="18">
        <f>SUM(D49:D50)</f>
        <v>201486</v>
      </c>
      <c r="E48" s="18">
        <f t="shared" ref="E48:Q48" si="27">SUM(E49:E50)</f>
        <v>0</v>
      </c>
      <c r="F48" s="18">
        <f t="shared" si="27"/>
        <v>-24786</v>
      </c>
      <c r="G48" s="18">
        <f>SUM(G49:G50)</f>
        <v>-125407</v>
      </c>
      <c r="H48" s="18">
        <f t="shared" si="27"/>
        <v>100621</v>
      </c>
      <c r="I48" s="18">
        <f>SUM(I49:I50)</f>
        <v>176700</v>
      </c>
      <c r="J48" s="18">
        <f>SUM(J49:J50)</f>
        <v>175540</v>
      </c>
      <c r="K48" s="18">
        <f t="shared" si="27"/>
        <v>0</v>
      </c>
      <c r="L48" s="18">
        <f t="shared" si="27"/>
        <v>10108.57</v>
      </c>
      <c r="M48" s="18">
        <f>SUM(M49:M50)</f>
        <v>41937.31</v>
      </c>
      <c r="N48" s="18">
        <f>SUM(N49:N50)</f>
        <v>133602.69</v>
      </c>
      <c r="O48" s="18">
        <f t="shared" si="27"/>
        <v>134762.69</v>
      </c>
      <c r="P48" s="18">
        <f t="shared" si="27"/>
        <v>1160</v>
      </c>
      <c r="Q48" s="18">
        <f t="shared" si="27"/>
        <v>26958.240000000002</v>
      </c>
      <c r="R48" s="18">
        <f>SUM(R49:R50)</f>
        <v>14979.07</v>
      </c>
      <c r="S48" s="11">
        <f t="shared" si="4"/>
        <v>23.890458015267175</v>
      </c>
      <c r="T48" s="11">
        <f t="shared" si="5"/>
        <v>23.733621958121105</v>
      </c>
    </row>
    <row r="49" spans="2:20" ht="13.5" customHeight="1">
      <c r="B49" s="77">
        <v>131</v>
      </c>
      <c r="C49" s="66" t="s">
        <v>83</v>
      </c>
      <c r="D49" s="62">
        <v>5297</v>
      </c>
      <c r="E49" s="62">
        <v>0</v>
      </c>
      <c r="F49" s="62">
        <f t="shared" ref="F49:F50" si="28">+G49+H49</f>
        <v>-1150</v>
      </c>
      <c r="G49" s="62">
        <v>-2150</v>
      </c>
      <c r="H49" s="62">
        <v>1000</v>
      </c>
      <c r="I49" s="62">
        <v>4147</v>
      </c>
      <c r="J49" s="62">
        <v>4147</v>
      </c>
      <c r="K49" s="62">
        <v>0</v>
      </c>
      <c r="L49" s="14">
        <v>0</v>
      </c>
      <c r="M49" s="64">
        <v>519</v>
      </c>
      <c r="N49" s="14">
        <f t="shared" ref="N49:N50" si="29">J49-M49</f>
        <v>3628</v>
      </c>
      <c r="O49" s="14">
        <f t="shared" ref="O49:O50" si="30">+N49+P49</f>
        <v>3628</v>
      </c>
      <c r="P49" s="14">
        <f>+I49-J49</f>
        <v>0</v>
      </c>
      <c r="Q49" s="64">
        <v>519</v>
      </c>
      <c r="R49" s="14">
        <v>0</v>
      </c>
      <c r="S49" s="16">
        <f t="shared" si="4"/>
        <v>12.515071135760792</v>
      </c>
      <c r="T49" s="16">
        <f t="shared" si="5"/>
        <v>12.515071135760792</v>
      </c>
    </row>
    <row r="50" spans="2:20" ht="13.5" customHeight="1">
      <c r="B50" s="77">
        <v>132</v>
      </c>
      <c r="C50" s="66" t="s">
        <v>84</v>
      </c>
      <c r="D50" s="62">
        <v>196189</v>
      </c>
      <c r="E50" s="62">
        <v>0</v>
      </c>
      <c r="F50" s="62">
        <f t="shared" si="28"/>
        <v>-23636</v>
      </c>
      <c r="G50" s="62">
        <v>-123257</v>
      </c>
      <c r="H50" s="62">
        <v>99621</v>
      </c>
      <c r="I50" s="62">
        <v>172553</v>
      </c>
      <c r="J50" s="62">
        <v>171393</v>
      </c>
      <c r="K50" s="62">
        <v>0</v>
      </c>
      <c r="L50" s="63">
        <v>10108.57</v>
      </c>
      <c r="M50" s="64">
        <v>41418.31</v>
      </c>
      <c r="N50" s="14">
        <f t="shared" si="29"/>
        <v>129974.69</v>
      </c>
      <c r="O50" s="14">
        <f t="shared" si="30"/>
        <v>131134.69</v>
      </c>
      <c r="P50" s="14">
        <f>+I50-J50</f>
        <v>1160</v>
      </c>
      <c r="Q50" s="64">
        <v>26439.24</v>
      </c>
      <c r="R50" s="64">
        <v>14979.07</v>
      </c>
      <c r="S50" s="16">
        <f t="shared" si="4"/>
        <v>24.165695215090462</v>
      </c>
      <c r="T50" s="16">
        <f t="shared" si="5"/>
        <v>24.003239584359587</v>
      </c>
    </row>
    <row r="51" spans="2:20" ht="13.5" customHeight="1">
      <c r="B51" s="80">
        <v>140</v>
      </c>
      <c r="C51" s="21" t="s">
        <v>85</v>
      </c>
      <c r="D51" s="18">
        <f>SUM(D52:D54)</f>
        <v>531621</v>
      </c>
      <c r="E51" s="18">
        <f t="shared" ref="E51:R51" si="31">SUM(E52:E54)</f>
        <v>0</v>
      </c>
      <c r="F51" s="18">
        <f t="shared" si="31"/>
        <v>1673412</v>
      </c>
      <c r="G51" s="18">
        <f t="shared" si="31"/>
        <v>54444</v>
      </c>
      <c r="H51" s="18">
        <f t="shared" si="31"/>
        <v>1618968</v>
      </c>
      <c r="I51" s="18">
        <f>SUM(I52:I54)</f>
        <v>2205033</v>
      </c>
      <c r="J51" s="18">
        <f t="shared" si="31"/>
        <v>2159998</v>
      </c>
      <c r="K51" s="18">
        <f t="shared" si="31"/>
        <v>0</v>
      </c>
      <c r="L51" s="18">
        <f t="shared" si="31"/>
        <v>167170</v>
      </c>
      <c r="M51" s="18">
        <f>SUM(M52:M54)</f>
        <v>420580.85</v>
      </c>
      <c r="N51" s="18">
        <f>SUM(N52:N54)</f>
        <v>1739417.15</v>
      </c>
      <c r="O51" s="18">
        <f t="shared" si="31"/>
        <v>1784452.15</v>
      </c>
      <c r="P51" s="18">
        <f>SUM(P52:P54)</f>
        <v>45035</v>
      </c>
      <c r="Q51" s="18">
        <f>SUM(Q52:Q54)</f>
        <v>307826.84999999998</v>
      </c>
      <c r="R51" s="18">
        <f t="shared" si="31"/>
        <v>112754</v>
      </c>
      <c r="S51" s="11">
        <f t="shared" si="4"/>
        <v>19.47135367717933</v>
      </c>
      <c r="T51" s="11">
        <f t="shared" si="5"/>
        <v>19.073675994871731</v>
      </c>
    </row>
    <row r="52" spans="2:20" ht="13.5" customHeight="1">
      <c r="B52" s="77">
        <v>141</v>
      </c>
      <c r="C52" s="66" t="s">
        <v>86</v>
      </c>
      <c r="D52" s="62">
        <v>272655</v>
      </c>
      <c r="E52" s="62">
        <v>0</v>
      </c>
      <c r="F52" s="62">
        <f t="shared" ref="F52:F60" si="32">+G52+H52</f>
        <v>488784</v>
      </c>
      <c r="G52" s="62">
        <v>24048</v>
      </c>
      <c r="H52" s="62">
        <v>464736</v>
      </c>
      <c r="I52" s="62">
        <v>761439</v>
      </c>
      <c r="J52" s="62">
        <v>749655</v>
      </c>
      <c r="K52" s="62">
        <v>0</v>
      </c>
      <c r="L52" s="63">
        <v>71450</v>
      </c>
      <c r="M52" s="64">
        <v>258711.85</v>
      </c>
      <c r="N52" s="14">
        <f t="shared" ref="N52:N54" si="33">J52-M52</f>
        <v>490943.15</v>
      </c>
      <c r="O52" s="14">
        <f t="shared" ref="O52:O54" si="34">+N52+P52</f>
        <v>502727.15</v>
      </c>
      <c r="P52" s="14">
        <f>+I52-J52</f>
        <v>11784</v>
      </c>
      <c r="Q52" s="64">
        <v>219479.85</v>
      </c>
      <c r="R52" s="64">
        <v>39232</v>
      </c>
      <c r="S52" s="16">
        <f t="shared" si="4"/>
        <v>34.510788295949467</v>
      </c>
      <c r="T52" s="16">
        <f t="shared" si="5"/>
        <v>33.976700694343208</v>
      </c>
    </row>
    <row r="53" spans="2:20" ht="13.5" customHeight="1">
      <c r="B53" s="77">
        <v>142</v>
      </c>
      <c r="C53" s="66" t="s">
        <v>87</v>
      </c>
      <c r="D53" s="62">
        <v>41410</v>
      </c>
      <c r="E53" s="62">
        <v>0</v>
      </c>
      <c r="F53" s="62">
        <f t="shared" si="32"/>
        <v>319050</v>
      </c>
      <c r="G53" s="62">
        <v>6050</v>
      </c>
      <c r="H53" s="62">
        <v>313000</v>
      </c>
      <c r="I53" s="62">
        <v>360460</v>
      </c>
      <c r="J53" s="62">
        <v>360460</v>
      </c>
      <c r="K53" s="62">
        <v>0</v>
      </c>
      <c r="L53" s="63">
        <v>41400</v>
      </c>
      <c r="M53" s="64">
        <v>63550</v>
      </c>
      <c r="N53" s="14">
        <f t="shared" si="33"/>
        <v>296910</v>
      </c>
      <c r="O53" s="14">
        <f t="shared" si="34"/>
        <v>296910</v>
      </c>
      <c r="P53" s="14">
        <f>+I53-J53</f>
        <v>0</v>
      </c>
      <c r="Q53" s="64">
        <v>56050</v>
      </c>
      <c r="R53" s="64">
        <v>7500</v>
      </c>
      <c r="S53" s="16">
        <f t="shared" si="4"/>
        <v>17.6302502358098</v>
      </c>
      <c r="T53" s="16">
        <f t="shared" si="5"/>
        <v>17.6302502358098</v>
      </c>
    </row>
    <row r="54" spans="2:20" ht="13.5" customHeight="1">
      <c r="B54" s="77">
        <v>143</v>
      </c>
      <c r="C54" s="66" t="s">
        <v>88</v>
      </c>
      <c r="D54" s="62">
        <v>217556</v>
      </c>
      <c r="E54" s="62">
        <v>0</v>
      </c>
      <c r="F54" s="62">
        <f t="shared" si="32"/>
        <v>865578</v>
      </c>
      <c r="G54" s="62">
        <v>24346</v>
      </c>
      <c r="H54" s="62">
        <v>841232</v>
      </c>
      <c r="I54" s="62">
        <v>1083134</v>
      </c>
      <c r="J54" s="62">
        <v>1049883</v>
      </c>
      <c r="K54" s="62">
        <v>0</v>
      </c>
      <c r="L54" s="63">
        <v>54320</v>
      </c>
      <c r="M54" s="64">
        <v>98319</v>
      </c>
      <c r="N54" s="14">
        <f t="shared" si="33"/>
        <v>951564</v>
      </c>
      <c r="O54" s="14">
        <f t="shared" si="34"/>
        <v>984815</v>
      </c>
      <c r="P54" s="14">
        <f>+I54-J54</f>
        <v>33251</v>
      </c>
      <c r="Q54" s="64">
        <v>32297</v>
      </c>
      <c r="R54" s="64">
        <v>66022</v>
      </c>
      <c r="S54" s="16">
        <f t="shared" si="4"/>
        <v>9.3647577872962984</v>
      </c>
      <c r="T54" s="16">
        <f t="shared" si="5"/>
        <v>9.0772702177200593</v>
      </c>
    </row>
    <row r="55" spans="2:20" ht="13.5" customHeight="1">
      <c r="B55" s="80">
        <v>150</v>
      </c>
      <c r="C55" s="43" t="s">
        <v>89</v>
      </c>
      <c r="D55" s="18">
        <f>SUM(D56:D59)</f>
        <v>219112</v>
      </c>
      <c r="E55" s="18">
        <f t="shared" ref="E55:R55" si="35">SUM(E56:E59)</f>
        <v>0</v>
      </c>
      <c r="F55" s="70">
        <f>+G55+H55</f>
        <v>495950</v>
      </c>
      <c r="G55" s="18">
        <f t="shared" si="35"/>
        <v>69081</v>
      </c>
      <c r="H55" s="18">
        <f t="shared" si="35"/>
        <v>426869</v>
      </c>
      <c r="I55" s="18">
        <f>SUM(I56:I59)</f>
        <v>715062</v>
      </c>
      <c r="J55" s="18">
        <f t="shared" si="35"/>
        <v>691295</v>
      </c>
      <c r="K55" s="18">
        <f t="shared" si="35"/>
        <v>0</v>
      </c>
      <c r="L55" s="18">
        <f t="shared" si="35"/>
        <v>104801.23000000001</v>
      </c>
      <c r="M55" s="18">
        <f>SUM(M56:M59)</f>
        <v>239881.63</v>
      </c>
      <c r="N55" s="18">
        <f>SUM(N56:N59)</f>
        <v>451413.36999999994</v>
      </c>
      <c r="O55" s="18">
        <f t="shared" si="35"/>
        <v>475180.36999999994</v>
      </c>
      <c r="P55" s="18">
        <f t="shared" si="35"/>
        <v>23767</v>
      </c>
      <c r="Q55" s="18">
        <f t="shared" si="35"/>
        <v>136151.84999999998</v>
      </c>
      <c r="R55" s="18">
        <f t="shared" si="35"/>
        <v>103729.78</v>
      </c>
      <c r="S55" s="11">
        <f t="shared" si="4"/>
        <v>34.700327645939865</v>
      </c>
      <c r="T55" s="11">
        <f t="shared" si="5"/>
        <v>33.546969353706388</v>
      </c>
    </row>
    <row r="56" spans="2:20" ht="13.5" customHeight="1">
      <c r="B56" s="77">
        <v>151</v>
      </c>
      <c r="C56" s="66" t="s">
        <v>86</v>
      </c>
      <c r="D56" s="62">
        <v>152153</v>
      </c>
      <c r="E56" s="62">
        <v>0</v>
      </c>
      <c r="F56" s="62">
        <f t="shared" ref="F56:F59" si="36">+G56+H56</f>
        <v>361254</v>
      </c>
      <c r="G56" s="62">
        <v>40598</v>
      </c>
      <c r="H56" s="62">
        <v>320656</v>
      </c>
      <c r="I56" s="62">
        <v>513407</v>
      </c>
      <c r="J56" s="62">
        <v>498523</v>
      </c>
      <c r="K56" s="62">
        <v>0</v>
      </c>
      <c r="L56" s="63">
        <v>70913.77</v>
      </c>
      <c r="M56" s="64">
        <v>173313.16</v>
      </c>
      <c r="N56" s="14">
        <f t="shared" ref="N56:N59" si="37">J56-M56</f>
        <v>325209.83999999997</v>
      </c>
      <c r="O56" s="14">
        <f t="shared" ref="O56:O59" si="38">+N56+P56</f>
        <v>340093.83999999997</v>
      </c>
      <c r="P56" s="14">
        <f>+I56-J56</f>
        <v>14884</v>
      </c>
      <c r="Q56" s="64">
        <v>116965.84</v>
      </c>
      <c r="R56" s="64">
        <v>56347.32</v>
      </c>
      <c r="S56" s="16">
        <f t="shared" si="4"/>
        <v>34.765328781219722</v>
      </c>
      <c r="T56" s="16">
        <f t="shared" si="5"/>
        <v>33.757459481464025</v>
      </c>
    </row>
    <row r="57" spans="2:20" ht="13.5" customHeight="1">
      <c r="B57" s="77">
        <v>152</v>
      </c>
      <c r="C57" s="66" t="s">
        <v>90</v>
      </c>
      <c r="D57" s="62">
        <v>15288</v>
      </c>
      <c r="E57" s="62">
        <v>0</v>
      </c>
      <c r="F57" s="62">
        <f t="shared" si="36"/>
        <v>61093</v>
      </c>
      <c r="G57" s="62">
        <v>11093</v>
      </c>
      <c r="H57" s="62">
        <v>50000</v>
      </c>
      <c r="I57" s="62">
        <v>76381</v>
      </c>
      <c r="J57" s="62">
        <v>71285</v>
      </c>
      <c r="K57" s="62">
        <v>0</v>
      </c>
      <c r="L57" s="63">
        <v>9003.4599999999991</v>
      </c>
      <c r="M57" s="64">
        <v>20448.77</v>
      </c>
      <c r="N57" s="14">
        <f t="shared" si="37"/>
        <v>50836.229999999996</v>
      </c>
      <c r="O57" s="14">
        <f t="shared" si="38"/>
        <v>55932.229999999996</v>
      </c>
      <c r="P57" s="14">
        <f>+I57-J57</f>
        <v>5096</v>
      </c>
      <c r="Q57" s="64">
        <v>8240.31</v>
      </c>
      <c r="R57" s="64">
        <v>12208.46</v>
      </c>
      <c r="S57" s="16">
        <f t="shared" si="4"/>
        <v>28.685936732832996</v>
      </c>
      <c r="T57" s="16">
        <f t="shared" si="5"/>
        <v>26.77206373312735</v>
      </c>
    </row>
    <row r="58" spans="2:20" ht="13.5" customHeight="1">
      <c r="B58" s="77">
        <v>153</v>
      </c>
      <c r="C58" s="66" t="s">
        <v>91</v>
      </c>
      <c r="D58" s="62">
        <v>49421</v>
      </c>
      <c r="E58" s="62">
        <v>0</v>
      </c>
      <c r="F58" s="62">
        <f t="shared" si="36"/>
        <v>56615</v>
      </c>
      <c r="G58" s="62">
        <v>9924</v>
      </c>
      <c r="H58" s="62">
        <v>46691</v>
      </c>
      <c r="I58" s="62">
        <v>106036</v>
      </c>
      <c r="J58" s="62">
        <v>102249</v>
      </c>
      <c r="K58" s="62">
        <v>0</v>
      </c>
      <c r="L58" s="63">
        <v>24508</v>
      </c>
      <c r="M58" s="64">
        <v>31521.7</v>
      </c>
      <c r="N58" s="14">
        <f t="shared" si="37"/>
        <v>70727.3</v>
      </c>
      <c r="O58" s="14">
        <f t="shared" si="38"/>
        <v>74514.3</v>
      </c>
      <c r="P58" s="14">
        <f>+I58-J58</f>
        <v>3787</v>
      </c>
      <c r="Q58" s="64">
        <v>4060.7</v>
      </c>
      <c r="R58" s="64">
        <v>27461</v>
      </c>
      <c r="S58" s="16">
        <f t="shared" si="4"/>
        <v>30.828369959608409</v>
      </c>
      <c r="T58" s="16">
        <f t="shared" si="5"/>
        <v>29.727356746765249</v>
      </c>
    </row>
    <row r="59" spans="2:20" ht="13.5" customHeight="1">
      <c r="B59" s="77">
        <v>154</v>
      </c>
      <c r="C59" s="66" t="s">
        <v>92</v>
      </c>
      <c r="D59" s="62">
        <v>2250</v>
      </c>
      <c r="E59" s="62">
        <v>0</v>
      </c>
      <c r="F59" s="62">
        <f t="shared" si="36"/>
        <v>16988</v>
      </c>
      <c r="G59" s="62">
        <v>7466</v>
      </c>
      <c r="H59" s="62">
        <v>9522</v>
      </c>
      <c r="I59" s="62">
        <v>19238</v>
      </c>
      <c r="J59" s="62">
        <v>19238</v>
      </c>
      <c r="K59" s="62">
        <v>0</v>
      </c>
      <c r="L59" s="63">
        <v>376</v>
      </c>
      <c r="M59" s="64">
        <v>14598</v>
      </c>
      <c r="N59" s="14">
        <f t="shared" si="37"/>
        <v>4640</v>
      </c>
      <c r="O59" s="14">
        <f t="shared" si="38"/>
        <v>4640</v>
      </c>
      <c r="P59" s="14">
        <f>+I59-J59</f>
        <v>0</v>
      </c>
      <c r="Q59" s="64">
        <v>6885</v>
      </c>
      <c r="R59" s="64">
        <v>7713</v>
      </c>
      <c r="S59" s="16">
        <f t="shared" si="4"/>
        <v>75.88106871816197</v>
      </c>
      <c r="T59" s="16">
        <f t="shared" si="5"/>
        <v>75.88106871816197</v>
      </c>
    </row>
    <row r="60" spans="2:20" ht="13.5" customHeight="1">
      <c r="B60" s="80">
        <v>160</v>
      </c>
      <c r="C60" s="43" t="s">
        <v>93</v>
      </c>
      <c r="D60" s="18">
        <f>SUM(D61:D65)</f>
        <v>269739</v>
      </c>
      <c r="E60" s="18">
        <f t="shared" ref="E60:Q60" si="39">SUM(E61:E65)</f>
        <v>0</v>
      </c>
      <c r="F60" s="70">
        <f t="shared" si="32"/>
        <v>3716055</v>
      </c>
      <c r="G60" s="18">
        <f t="shared" si="39"/>
        <v>337936</v>
      </c>
      <c r="H60" s="18">
        <f t="shared" si="39"/>
        <v>3378119</v>
      </c>
      <c r="I60" s="18">
        <f>SUM(I61:I65)</f>
        <v>3985794</v>
      </c>
      <c r="J60" s="18">
        <f t="shared" si="39"/>
        <v>3984900</v>
      </c>
      <c r="K60" s="18">
        <f t="shared" si="39"/>
        <v>0</v>
      </c>
      <c r="L60" s="18">
        <f t="shared" si="39"/>
        <v>672002.9</v>
      </c>
      <c r="M60" s="18">
        <f>SUM(M61:M65)</f>
        <v>2291865.23</v>
      </c>
      <c r="N60" s="18">
        <f>SUM(N61:N65)</f>
        <v>1693034.77</v>
      </c>
      <c r="O60" s="18">
        <f t="shared" si="39"/>
        <v>1693928.77</v>
      </c>
      <c r="P60" s="18">
        <f t="shared" si="39"/>
        <v>894</v>
      </c>
      <c r="Q60" s="18">
        <f t="shared" si="39"/>
        <v>182392.52</v>
      </c>
      <c r="R60" s="18">
        <f>SUM(R61:R65)</f>
        <v>2109472.71</v>
      </c>
      <c r="S60" s="11">
        <f t="shared" si="4"/>
        <v>57.513745137895555</v>
      </c>
      <c r="T60" s="11">
        <f t="shared" si="5"/>
        <v>57.500845001021126</v>
      </c>
    </row>
    <row r="61" spans="2:20" ht="13.5" customHeight="1">
      <c r="B61" s="77">
        <v>162</v>
      </c>
      <c r="C61" s="66" t="s">
        <v>94</v>
      </c>
      <c r="D61" s="62">
        <v>400</v>
      </c>
      <c r="E61" s="62">
        <v>0</v>
      </c>
      <c r="F61" s="62">
        <f>+G61+H61</f>
        <v>497</v>
      </c>
      <c r="G61" s="62">
        <v>0</v>
      </c>
      <c r="H61" s="62">
        <v>497</v>
      </c>
      <c r="I61" s="62">
        <v>897</v>
      </c>
      <c r="J61" s="62">
        <v>817</v>
      </c>
      <c r="K61" s="62">
        <v>0</v>
      </c>
      <c r="L61" s="14">
        <v>0</v>
      </c>
      <c r="M61" s="14">
        <v>0</v>
      </c>
      <c r="N61" s="14">
        <f t="shared" ref="N61:N65" si="40">J61-M61</f>
        <v>817</v>
      </c>
      <c r="O61" s="14">
        <f t="shared" ref="O61:O65" si="41">+N61+P61</f>
        <v>897</v>
      </c>
      <c r="P61" s="14">
        <f>+I61-J61</f>
        <v>80</v>
      </c>
      <c r="Q61" s="62">
        <v>0</v>
      </c>
      <c r="R61" s="14">
        <v>0</v>
      </c>
      <c r="S61" s="16">
        <f t="shared" si="4"/>
        <v>0</v>
      </c>
      <c r="T61" s="16">
        <f t="shared" si="5"/>
        <v>0</v>
      </c>
    </row>
    <row r="62" spans="2:20" ht="13.5" customHeight="1">
      <c r="B62" s="22">
        <v>163</v>
      </c>
      <c r="C62" s="66" t="s">
        <v>95</v>
      </c>
      <c r="D62" s="62">
        <v>500</v>
      </c>
      <c r="E62" s="62">
        <v>0</v>
      </c>
      <c r="F62" s="62">
        <f>+G62+H62</f>
        <v>57501</v>
      </c>
      <c r="G62" s="62">
        <v>0</v>
      </c>
      <c r="H62" s="62">
        <v>57501</v>
      </c>
      <c r="I62" s="62">
        <v>58001</v>
      </c>
      <c r="J62" s="62">
        <v>58001</v>
      </c>
      <c r="K62" s="62">
        <v>0</v>
      </c>
      <c r="L62" s="14">
        <v>0</v>
      </c>
      <c r="M62" s="14">
        <v>0</v>
      </c>
      <c r="N62" s="14">
        <f t="shared" si="40"/>
        <v>58001</v>
      </c>
      <c r="O62" s="14">
        <f t="shared" si="41"/>
        <v>58001</v>
      </c>
      <c r="P62" s="14">
        <f>+I62-J62</f>
        <v>0</v>
      </c>
      <c r="Q62" s="62">
        <v>0</v>
      </c>
      <c r="R62" s="14">
        <v>0</v>
      </c>
      <c r="S62" s="16">
        <f t="shared" si="4"/>
        <v>0</v>
      </c>
      <c r="T62" s="16">
        <f t="shared" si="5"/>
        <v>0</v>
      </c>
    </row>
    <row r="63" spans="2:20" ht="13.5" customHeight="1">
      <c r="B63" s="22">
        <v>164</v>
      </c>
      <c r="C63" s="66" t="s">
        <v>96</v>
      </c>
      <c r="D63" s="62">
        <v>171817</v>
      </c>
      <c r="E63" s="62">
        <v>0</v>
      </c>
      <c r="F63" s="62">
        <f>+G63+H63</f>
        <v>2072253</v>
      </c>
      <c r="G63" s="62">
        <v>30942</v>
      </c>
      <c r="H63" s="62">
        <v>2041311</v>
      </c>
      <c r="I63" s="62">
        <v>2244070</v>
      </c>
      <c r="J63" s="62">
        <v>2244070</v>
      </c>
      <c r="K63" s="62">
        <v>0</v>
      </c>
      <c r="L63" s="63">
        <v>181014.42</v>
      </c>
      <c r="M63" s="64">
        <v>1514979.61</v>
      </c>
      <c r="N63" s="14">
        <f t="shared" si="40"/>
        <v>729090.3899999999</v>
      </c>
      <c r="O63" s="14">
        <f t="shared" si="41"/>
        <v>729090.3899999999</v>
      </c>
      <c r="P63" s="14">
        <f>+I63-J63</f>
        <v>0</v>
      </c>
      <c r="Q63" s="64">
        <v>160.22999999999999</v>
      </c>
      <c r="R63" s="64">
        <v>1514819.38</v>
      </c>
      <c r="S63" s="16">
        <f t="shared" si="4"/>
        <v>67.510354400709431</v>
      </c>
      <c r="T63" s="16">
        <f t="shared" si="5"/>
        <v>67.510354400709431</v>
      </c>
    </row>
    <row r="64" spans="2:20" ht="13.5" customHeight="1">
      <c r="B64" s="77">
        <v>165</v>
      </c>
      <c r="C64" s="66" t="s">
        <v>97</v>
      </c>
      <c r="D64" s="62">
        <v>68010</v>
      </c>
      <c r="E64" s="62">
        <v>0</v>
      </c>
      <c r="F64" s="62">
        <f>+G64+H64</f>
        <v>1189166</v>
      </c>
      <c r="G64" s="62">
        <v>353496</v>
      </c>
      <c r="H64" s="62">
        <v>835670</v>
      </c>
      <c r="I64" s="62">
        <v>1257176</v>
      </c>
      <c r="J64" s="62">
        <v>1257176</v>
      </c>
      <c r="K64" s="62">
        <v>0</v>
      </c>
      <c r="L64" s="63">
        <v>474876.18</v>
      </c>
      <c r="M64" s="64">
        <v>685131.01</v>
      </c>
      <c r="N64" s="14">
        <f t="shared" si="40"/>
        <v>572044.99</v>
      </c>
      <c r="O64" s="14">
        <f t="shared" si="41"/>
        <v>572044.99</v>
      </c>
      <c r="P64" s="14">
        <f>+I64-J64</f>
        <v>0</v>
      </c>
      <c r="Q64" s="64">
        <v>122798.65</v>
      </c>
      <c r="R64" s="64">
        <v>562332.36</v>
      </c>
      <c r="S64" s="16">
        <f t="shared" si="4"/>
        <v>54.497620858177378</v>
      </c>
      <c r="T64" s="16">
        <f t="shared" si="5"/>
        <v>54.497620858177378</v>
      </c>
    </row>
    <row r="65" spans="2:20" ht="13.5" customHeight="1">
      <c r="B65" s="77">
        <v>169</v>
      </c>
      <c r="C65" s="23" t="s">
        <v>98</v>
      </c>
      <c r="D65" s="62">
        <v>29012</v>
      </c>
      <c r="E65" s="62">
        <v>0</v>
      </c>
      <c r="F65" s="62">
        <f>+G65+H65</f>
        <v>396638</v>
      </c>
      <c r="G65" s="62">
        <v>-46502</v>
      </c>
      <c r="H65" s="62">
        <v>443140</v>
      </c>
      <c r="I65" s="62">
        <v>425650</v>
      </c>
      <c r="J65" s="62">
        <v>424836</v>
      </c>
      <c r="K65" s="62">
        <v>0</v>
      </c>
      <c r="L65" s="63">
        <v>16112.3</v>
      </c>
      <c r="M65" s="64">
        <v>91754.61</v>
      </c>
      <c r="N65" s="14">
        <f t="shared" si="40"/>
        <v>333081.39</v>
      </c>
      <c r="O65" s="14">
        <f t="shared" si="41"/>
        <v>333895.39</v>
      </c>
      <c r="P65" s="14">
        <f>+I65-J65</f>
        <v>814</v>
      </c>
      <c r="Q65" s="64">
        <v>59433.64</v>
      </c>
      <c r="R65" s="64">
        <v>32320.97</v>
      </c>
      <c r="S65" s="16">
        <f t="shared" si="4"/>
        <v>21.597654153602804</v>
      </c>
      <c r="T65" s="16">
        <f t="shared" si="5"/>
        <v>21.556351462469163</v>
      </c>
    </row>
    <row r="66" spans="2:20" ht="13.5" customHeight="1">
      <c r="B66" s="80">
        <v>170</v>
      </c>
      <c r="C66" s="21" t="s">
        <v>99</v>
      </c>
      <c r="D66" s="18">
        <f>SUM(D67:D68)</f>
        <v>39926</v>
      </c>
      <c r="E66" s="18">
        <f t="shared" ref="E66:R66" si="42">SUM(E67:E68)</f>
        <v>0</v>
      </c>
      <c r="F66" s="18">
        <f t="shared" si="42"/>
        <v>-12300</v>
      </c>
      <c r="G66" s="18">
        <f t="shared" si="42"/>
        <v>-12300</v>
      </c>
      <c r="H66" s="18">
        <f t="shared" si="42"/>
        <v>0</v>
      </c>
      <c r="I66" s="18">
        <f>SUM(I67:I68)</f>
        <v>27626</v>
      </c>
      <c r="J66" s="18">
        <f t="shared" si="42"/>
        <v>27626</v>
      </c>
      <c r="K66" s="18">
        <f t="shared" si="42"/>
        <v>0</v>
      </c>
      <c r="L66" s="18">
        <f t="shared" si="42"/>
        <v>0</v>
      </c>
      <c r="M66" s="18">
        <f t="shared" si="42"/>
        <v>0</v>
      </c>
      <c r="N66" s="18">
        <f>SUM(N67:N68)</f>
        <v>27626</v>
      </c>
      <c r="O66" s="18">
        <f t="shared" si="42"/>
        <v>27626</v>
      </c>
      <c r="P66" s="18">
        <f t="shared" si="42"/>
        <v>0</v>
      </c>
      <c r="Q66" s="18">
        <f t="shared" si="42"/>
        <v>0</v>
      </c>
      <c r="R66" s="18">
        <f t="shared" si="42"/>
        <v>0</v>
      </c>
      <c r="S66" s="11">
        <f t="shared" si="4"/>
        <v>0</v>
      </c>
      <c r="T66" s="11">
        <f t="shared" si="5"/>
        <v>0</v>
      </c>
    </row>
    <row r="67" spans="2:20" ht="13.5" customHeight="1">
      <c r="B67" s="77">
        <v>171</v>
      </c>
      <c r="C67" s="66" t="s">
        <v>100</v>
      </c>
      <c r="D67" s="62">
        <v>19926</v>
      </c>
      <c r="E67" s="62">
        <v>0</v>
      </c>
      <c r="F67" s="62">
        <f>+G67+H67</f>
        <v>-12300</v>
      </c>
      <c r="G67" s="62">
        <v>-12300</v>
      </c>
      <c r="H67" s="62">
        <v>0</v>
      </c>
      <c r="I67" s="62">
        <v>7626</v>
      </c>
      <c r="J67" s="62">
        <v>7626</v>
      </c>
      <c r="K67" s="62">
        <v>0</v>
      </c>
      <c r="L67" s="14">
        <v>0</v>
      </c>
      <c r="M67" s="14">
        <v>0</v>
      </c>
      <c r="N67" s="14">
        <f t="shared" ref="N67:N68" si="43">J67-M67</f>
        <v>7626</v>
      </c>
      <c r="O67" s="14">
        <f t="shared" ref="O67:O68" si="44">+N67+P67</f>
        <v>7626</v>
      </c>
      <c r="P67" s="14">
        <f>+I67-J67</f>
        <v>0</v>
      </c>
      <c r="Q67" s="62">
        <v>0</v>
      </c>
      <c r="R67" s="62">
        <v>0</v>
      </c>
      <c r="S67" s="16">
        <f t="shared" si="4"/>
        <v>0</v>
      </c>
      <c r="T67" s="16">
        <f t="shared" si="5"/>
        <v>0</v>
      </c>
    </row>
    <row r="68" spans="2:20" ht="13.5" customHeight="1">
      <c r="B68" s="77">
        <v>172</v>
      </c>
      <c r="C68" s="66" t="s">
        <v>101</v>
      </c>
      <c r="D68" s="62">
        <v>20000</v>
      </c>
      <c r="E68" s="62">
        <v>0</v>
      </c>
      <c r="F68" s="62">
        <f>+G68+H68</f>
        <v>0</v>
      </c>
      <c r="G68" s="62">
        <v>0</v>
      </c>
      <c r="H68" s="62">
        <v>0</v>
      </c>
      <c r="I68" s="62">
        <v>20000</v>
      </c>
      <c r="J68" s="62">
        <v>20000</v>
      </c>
      <c r="K68" s="62">
        <v>0</v>
      </c>
      <c r="L68" s="14">
        <v>0</v>
      </c>
      <c r="M68" s="14">
        <v>0</v>
      </c>
      <c r="N68" s="14">
        <f t="shared" si="43"/>
        <v>20000</v>
      </c>
      <c r="O68" s="14">
        <f t="shared" si="44"/>
        <v>20000</v>
      </c>
      <c r="P68" s="14">
        <f>+I68-J68</f>
        <v>0</v>
      </c>
      <c r="Q68" s="62">
        <v>0</v>
      </c>
      <c r="R68" s="62">
        <v>0</v>
      </c>
      <c r="S68" s="16">
        <f t="shared" si="4"/>
        <v>0</v>
      </c>
      <c r="T68" s="16">
        <f t="shared" si="5"/>
        <v>0</v>
      </c>
    </row>
    <row r="69" spans="2:20" ht="13.5" customHeight="1">
      <c r="B69" s="80">
        <v>180</v>
      </c>
      <c r="C69" s="43" t="s">
        <v>102</v>
      </c>
      <c r="D69" s="18">
        <f>SUM(D70:D74)</f>
        <v>431079</v>
      </c>
      <c r="E69" s="18">
        <f t="shared" ref="E69:Q69" si="45">SUM(E70:E74)</f>
        <v>0</v>
      </c>
      <c r="F69" s="18">
        <f t="shared" si="45"/>
        <v>1010684</v>
      </c>
      <c r="G69" s="18">
        <f t="shared" si="45"/>
        <v>1239</v>
      </c>
      <c r="H69" s="18">
        <f t="shared" si="45"/>
        <v>1009445</v>
      </c>
      <c r="I69" s="18">
        <f>SUM(I70:I74)</f>
        <v>1441763</v>
      </c>
      <c r="J69" s="18">
        <f t="shared" si="45"/>
        <v>1441763</v>
      </c>
      <c r="K69" s="18">
        <f>SUM(K70:K74)</f>
        <v>0.01</v>
      </c>
      <c r="L69" s="18">
        <f t="shared" si="45"/>
        <v>171126.78</v>
      </c>
      <c r="M69" s="18">
        <f>SUM(M70:M74)</f>
        <v>1004016.9</v>
      </c>
      <c r="N69" s="18">
        <f>SUM(N70:N74)</f>
        <v>437746.1</v>
      </c>
      <c r="O69" s="18">
        <f t="shared" si="45"/>
        <v>437746.1</v>
      </c>
      <c r="P69" s="18">
        <f t="shared" si="45"/>
        <v>0</v>
      </c>
      <c r="Q69" s="18">
        <f t="shared" si="45"/>
        <v>310666.45</v>
      </c>
      <c r="R69" s="18">
        <f>SUM(R70:R74)</f>
        <v>693350.45</v>
      </c>
      <c r="S69" s="11">
        <f t="shared" si="4"/>
        <v>69.638137474744468</v>
      </c>
      <c r="T69" s="11">
        <f t="shared" si="5"/>
        <v>69.638137474744468</v>
      </c>
    </row>
    <row r="70" spans="2:20" ht="13.5" customHeight="1">
      <c r="B70" s="77">
        <v>181</v>
      </c>
      <c r="C70" s="66" t="s">
        <v>103</v>
      </c>
      <c r="D70" s="62">
        <v>6500</v>
      </c>
      <c r="E70" s="62">
        <v>0</v>
      </c>
      <c r="F70" s="62">
        <f>+G70+H70</f>
        <v>31633</v>
      </c>
      <c r="G70" s="62">
        <v>6633</v>
      </c>
      <c r="H70" s="62">
        <v>25000</v>
      </c>
      <c r="I70" s="62">
        <v>38133</v>
      </c>
      <c r="J70" s="62">
        <v>38133</v>
      </c>
      <c r="K70" s="62">
        <v>0</v>
      </c>
      <c r="L70" s="63">
        <v>19100.16</v>
      </c>
      <c r="M70" s="64">
        <v>38059.050000000003</v>
      </c>
      <c r="N70" s="14">
        <f t="shared" ref="N70:N74" si="46">J70-M70</f>
        <v>73.94999999999709</v>
      </c>
      <c r="O70" s="14">
        <f t="shared" ref="O70:O74" si="47">+N70+P70</f>
        <v>73.94999999999709</v>
      </c>
      <c r="P70" s="14">
        <f>+I70-J70</f>
        <v>0</v>
      </c>
      <c r="Q70" s="64">
        <v>2249.21</v>
      </c>
      <c r="R70" s="64">
        <v>35809.839999999997</v>
      </c>
      <c r="S70" s="16">
        <f t="shared" si="4"/>
        <v>99.806073479663297</v>
      </c>
      <c r="T70" s="16">
        <f t="shared" si="5"/>
        <v>99.806073479663297</v>
      </c>
    </row>
    <row r="71" spans="2:20" ht="13.5" customHeight="1">
      <c r="B71" s="77">
        <v>182</v>
      </c>
      <c r="C71" s="66" t="s">
        <v>104</v>
      </c>
      <c r="D71" s="62">
        <v>139850</v>
      </c>
      <c r="E71" s="62">
        <v>0</v>
      </c>
      <c r="F71" s="62">
        <f>+G71+H71</f>
        <v>206454</v>
      </c>
      <c r="G71" s="62">
        <v>3594</v>
      </c>
      <c r="H71" s="62">
        <v>202860</v>
      </c>
      <c r="I71" s="62">
        <v>346304</v>
      </c>
      <c r="J71" s="62">
        <v>346304</v>
      </c>
      <c r="K71" s="62">
        <v>0</v>
      </c>
      <c r="L71" s="63">
        <v>53093.69</v>
      </c>
      <c r="M71" s="64">
        <v>174902.06</v>
      </c>
      <c r="N71" s="14">
        <f t="shared" si="46"/>
        <v>171401.94</v>
      </c>
      <c r="O71" s="14">
        <f t="shared" si="47"/>
        <v>171401.94</v>
      </c>
      <c r="P71" s="14">
        <f>+I71-J71</f>
        <v>0</v>
      </c>
      <c r="Q71" s="64">
        <v>69701.119999999995</v>
      </c>
      <c r="R71" s="64">
        <v>105200.94</v>
      </c>
      <c r="S71" s="16">
        <f t="shared" si="4"/>
        <v>50.505353677693584</v>
      </c>
      <c r="T71" s="16">
        <f t="shared" si="5"/>
        <v>50.505353677693584</v>
      </c>
    </row>
    <row r="72" spans="2:20" ht="13.5" customHeight="1">
      <c r="B72" s="77">
        <v>183</v>
      </c>
      <c r="C72" s="66" t="s">
        <v>105</v>
      </c>
      <c r="D72" s="62">
        <v>747</v>
      </c>
      <c r="E72" s="62">
        <v>0</v>
      </c>
      <c r="F72" s="62">
        <f>+G72+H72</f>
        <v>-747</v>
      </c>
      <c r="G72" s="62">
        <v>-747</v>
      </c>
      <c r="H72" s="62">
        <v>0</v>
      </c>
      <c r="I72" s="62">
        <v>0</v>
      </c>
      <c r="J72" s="62">
        <v>0</v>
      </c>
      <c r="K72" s="62">
        <v>0</v>
      </c>
      <c r="L72" s="14">
        <v>0</v>
      </c>
      <c r="M72" s="14">
        <v>0</v>
      </c>
      <c r="N72" s="14">
        <f t="shared" si="46"/>
        <v>0</v>
      </c>
      <c r="O72" s="14">
        <f t="shared" si="47"/>
        <v>0</v>
      </c>
      <c r="P72" s="14">
        <f>+I72-J72</f>
        <v>0</v>
      </c>
      <c r="Q72" s="14">
        <v>0</v>
      </c>
      <c r="R72" s="14">
        <v>0</v>
      </c>
      <c r="S72" s="16">
        <v>0</v>
      </c>
      <c r="T72" s="16">
        <v>0</v>
      </c>
    </row>
    <row r="73" spans="2:20" ht="13.5" customHeight="1">
      <c r="B73" s="77">
        <v>185</v>
      </c>
      <c r="C73" s="66" t="s">
        <v>106</v>
      </c>
      <c r="D73" s="62">
        <v>76399</v>
      </c>
      <c r="E73" s="62">
        <v>0</v>
      </c>
      <c r="F73" s="62">
        <f>+G73+H73</f>
        <v>224916</v>
      </c>
      <c r="G73" s="62">
        <v>38576</v>
      </c>
      <c r="H73" s="62">
        <v>186340</v>
      </c>
      <c r="I73" s="62">
        <v>301315</v>
      </c>
      <c r="J73" s="62">
        <v>301315</v>
      </c>
      <c r="K73" s="62">
        <v>0</v>
      </c>
      <c r="L73" s="63">
        <v>36195.17</v>
      </c>
      <c r="M73" s="64">
        <v>113709.24</v>
      </c>
      <c r="N73" s="14">
        <f t="shared" si="46"/>
        <v>187605.76000000001</v>
      </c>
      <c r="O73" s="14">
        <f t="shared" si="47"/>
        <v>187605.76000000001</v>
      </c>
      <c r="P73" s="14">
        <f>+I73-J73</f>
        <v>0</v>
      </c>
      <c r="Q73" s="64">
        <v>66578.02</v>
      </c>
      <c r="R73" s="64">
        <v>47131.22</v>
      </c>
      <c r="S73" s="16">
        <f t="shared" si="4"/>
        <v>37.737663242785793</v>
      </c>
      <c r="T73" s="16">
        <f t="shared" si="5"/>
        <v>37.737663242785793</v>
      </c>
    </row>
    <row r="74" spans="2:20" ht="13.5" customHeight="1">
      <c r="B74" s="77">
        <v>189</v>
      </c>
      <c r="C74" s="66" t="s">
        <v>107</v>
      </c>
      <c r="D74" s="62">
        <v>207583</v>
      </c>
      <c r="E74" s="62">
        <v>0</v>
      </c>
      <c r="F74" s="62">
        <f>+G74+H74</f>
        <v>548428</v>
      </c>
      <c r="G74" s="62">
        <v>-46817</v>
      </c>
      <c r="H74" s="62">
        <v>595245</v>
      </c>
      <c r="I74" s="62">
        <v>756011</v>
      </c>
      <c r="J74" s="62">
        <v>756011</v>
      </c>
      <c r="K74" s="62">
        <v>0.01</v>
      </c>
      <c r="L74" s="63">
        <v>62737.760000000002</v>
      </c>
      <c r="M74" s="64">
        <v>677346.55</v>
      </c>
      <c r="N74" s="14">
        <f t="shared" si="46"/>
        <v>78664.449999999953</v>
      </c>
      <c r="O74" s="14">
        <f t="shared" si="47"/>
        <v>78664.449999999953</v>
      </c>
      <c r="P74" s="14">
        <f>+I74-J74</f>
        <v>0</v>
      </c>
      <c r="Q74" s="64">
        <v>172138.1</v>
      </c>
      <c r="R74" s="64">
        <v>505208.45</v>
      </c>
      <c r="S74" s="16">
        <f t="shared" si="4"/>
        <v>89.594800869299533</v>
      </c>
      <c r="T74" s="16">
        <f t="shared" si="5"/>
        <v>89.594800869299533</v>
      </c>
    </row>
    <row r="75" spans="2:20" ht="13.5" customHeight="1">
      <c r="B75" s="20">
        <v>190</v>
      </c>
      <c r="C75" s="21" t="s">
        <v>108</v>
      </c>
      <c r="D75" s="18">
        <f t="shared" ref="D75:H75" si="48">+D79+D77+D80+D82</f>
        <v>0</v>
      </c>
      <c r="E75" s="18">
        <f t="shared" si="48"/>
        <v>0</v>
      </c>
      <c r="F75" s="18">
        <f>F76+F79+F77+F80+F82+F78+F81</f>
        <v>210235</v>
      </c>
      <c r="G75" s="18">
        <f>G76+G79+G77+G80+G82+G81+G78</f>
        <v>210235</v>
      </c>
      <c r="H75" s="18">
        <f t="shared" si="48"/>
        <v>0</v>
      </c>
      <c r="I75" s="18">
        <f t="shared" ref="I75:R75" si="49">I76+I79+I77+I78+I80+I81+I82</f>
        <v>210235</v>
      </c>
      <c r="J75" s="18">
        <f t="shared" si="49"/>
        <v>210235</v>
      </c>
      <c r="K75" s="18">
        <f t="shared" si="49"/>
        <v>0</v>
      </c>
      <c r="L75" s="18">
        <f t="shared" si="49"/>
        <v>4593.1400000000003</v>
      </c>
      <c r="M75" s="18">
        <f>M76+M79+M77+M78+M80+M81+M82</f>
        <v>207341.37</v>
      </c>
      <c r="N75" s="18">
        <f t="shared" si="49"/>
        <v>2893.63</v>
      </c>
      <c r="O75" s="18">
        <f t="shared" si="49"/>
        <v>2893.63</v>
      </c>
      <c r="P75" s="18">
        <f t="shared" si="49"/>
        <v>0</v>
      </c>
      <c r="Q75" s="18">
        <f t="shared" si="49"/>
        <v>202048.24</v>
      </c>
      <c r="R75" s="18">
        <f t="shared" si="49"/>
        <v>5293.13</v>
      </c>
      <c r="S75" s="11">
        <f t="shared" ref="S75:S138" si="50">+M75/J75*100</f>
        <v>98.623621185815864</v>
      </c>
      <c r="T75" s="11">
        <f t="shared" ref="T75:T138" si="51">+M75/I75*100</f>
        <v>98.623621185815864</v>
      </c>
    </row>
    <row r="76" spans="2:20" ht="13.5" customHeight="1">
      <c r="B76" s="22">
        <v>191</v>
      </c>
      <c r="C76" s="23" t="s">
        <v>67</v>
      </c>
      <c r="D76" s="14">
        <v>0</v>
      </c>
      <c r="E76" s="14">
        <v>0</v>
      </c>
      <c r="F76" s="62">
        <f t="shared" ref="F76:F82" si="52">+G76+H76</f>
        <v>2553</v>
      </c>
      <c r="G76" s="14">
        <v>2553</v>
      </c>
      <c r="H76" s="14">
        <v>0</v>
      </c>
      <c r="I76" s="14">
        <v>2553</v>
      </c>
      <c r="J76" s="14">
        <v>2553</v>
      </c>
      <c r="K76" s="14">
        <v>0</v>
      </c>
      <c r="L76" s="63">
        <v>2343.3000000000002</v>
      </c>
      <c r="M76" s="64">
        <v>2551.5300000000002</v>
      </c>
      <c r="N76" s="14">
        <f t="shared" ref="N76:N82" si="53">J76-M76</f>
        <v>1.4699999999997999</v>
      </c>
      <c r="O76" s="14">
        <f>N76+P76</f>
        <v>1.4699999999997999</v>
      </c>
      <c r="P76" s="14">
        <f t="shared" ref="P76:P82" si="54">+I76-J76</f>
        <v>0</v>
      </c>
      <c r="Q76" s="64">
        <v>208.23</v>
      </c>
      <c r="R76" s="64">
        <v>2343.3000000000002</v>
      </c>
      <c r="S76" s="16">
        <f t="shared" si="50"/>
        <v>99.942420681551127</v>
      </c>
      <c r="T76" s="16">
        <f t="shared" si="51"/>
        <v>99.942420681551127</v>
      </c>
    </row>
    <row r="77" spans="2:20" ht="13.5" customHeight="1">
      <c r="B77" s="22">
        <v>192</v>
      </c>
      <c r="C77" s="23" t="s">
        <v>73</v>
      </c>
      <c r="D77" s="14">
        <v>0</v>
      </c>
      <c r="E77" s="14">
        <v>0</v>
      </c>
      <c r="F77" s="62">
        <f t="shared" si="52"/>
        <v>731</v>
      </c>
      <c r="G77" s="14">
        <v>731</v>
      </c>
      <c r="H77" s="14">
        <v>0</v>
      </c>
      <c r="I77" s="14">
        <v>731</v>
      </c>
      <c r="J77" s="14">
        <v>731</v>
      </c>
      <c r="K77" s="14">
        <v>0</v>
      </c>
      <c r="L77" s="14">
        <v>0</v>
      </c>
      <c r="M77" s="64">
        <v>730.26</v>
      </c>
      <c r="N77" s="14">
        <f t="shared" si="53"/>
        <v>0.74000000000000909</v>
      </c>
      <c r="O77" s="14">
        <f>N77+P77</f>
        <v>0.74000000000000909</v>
      </c>
      <c r="P77" s="14">
        <f t="shared" si="54"/>
        <v>0</v>
      </c>
      <c r="Q77" s="64">
        <v>730.26</v>
      </c>
      <c r="R77" s="14">
        <v>0</v>
      </c>
      <c r="S77" s="16">
        <f t="shared" si="50"/>
        <v>99.898768809849528</v>
      </c>
      <c r="T77" s="16">
        <f t="shared" si="51"/>
        <v>99.898768809849528</v>
      </c>
    </row>
    <row r="78" spans="2:20" ht="13.5" customHeight="1">
      <c r="B78" s="22">
        <v>194</v>
      </c>
      <c r="C78" s="23" t="s">
        <v>109</v>
      </c>
      <c r="D78" s="14">
        <v>0</v>
      </c>
      <c r="E78" s="14">
        <v>0</v>
      </c>
      <c r="F78" s="62">
        <f t="shared" si="52"/>
        <v>198485</v>
      </c>
      <c r="G78" s="14">
        <v>198485</v>
      </c>
      <c r="H78" s="14">
        <v>0</v>
      </c>
      <c r="I78" s="14">
        <v>198485</v>
      </c>
      <c r="J78" s="14">
        <v>198485</v>
      </c>
      <c r="K78" s="14">
        <v>0</v>
      </c>
      <c r="L78" s="14">
        <v>0</v>
      </c>
      <c r="M78" s="64">
        <v>198485</v>
      </c>
      <c r="N78" s="14">
        <f t="shared" si="53"/>
        <v>0</v>
      </c>
      <c r="O78" s="14">
        <f>N78+P78</f>
        <v>0</v>
      </c>
      <c r="P78" s="14">
        <f t="shared" si="54"/>
        <v>0</v>
      </c>
      <c r="Q78" s="64">
        <v>198485</v>
      </c>
      <c r="R78" s="14">
        <v>0</v>
      </c>
      <c r="S78" s="16">
        <f t="shared" si="50"/>
        <v>100</v>
      </c>
      <c r="T78" s="16">
        <f t="shared" si="51"/>
        <v>100</v>
      </c>
    </row>
    <row r="79" spans="2:20" ht="13.5" customHeight="1">
      <c r="B79" s="22">
        <v>195</v>
      </c>
      <c r="C79" s="23" t="s">
        <v>85</v>
      </c>
      <c r="D79" s="14">
        <v>0</v>
      </c>
      <c r="E79" s="14">
        <v>0</v>
      </c>
      <c r="F79" s="62">
        <f t="shared" si="52"/>
        <v>270</v>
      </c>
      <c r="G79" s="14">
        <v>270</v>
      </c>
      <c r="H79" s="14">
        <v>0</v>
      </c>
      <c r="I79" s="14">
        <v>270</v>
      </c>
      <c r="J79" s="14">
        <v>270</v>
      </c>
      <c r="K79" s="14">
        <v>0</v>
      </c>
      <c r="L79" s="14">
        <v>0</v>
      </c>
      <c r="M79" s="64">
        <v>198</v>
      </c>
      <c r="N79" s="14">
        <f t="shared" si="53"/>
        <v>72</v>
      </c>
      <c r="O79" s="14">
        <f t="shared" ref="O79:O82" si="55">+N79+P79</f>
        <v>72</v>
      </c>
      <c r="P79" s="14">
        <f t="shared" si="54"/>
        <v>0</v>
      </c>
      <c r="Q79" s="64">
        <v>198</v>
      </c>
      <c r="R79" s="14">
        <v>0</v>
      </c>
      <c r="S79" s="16">
        <f t="shared" si="50"/>
        <v>73.333333333333329</v>
      </c>
      <c r="T79" s="16">
        <f t="shared" si="51"/>
        <v>73.333333333333329</v>
      </c>
    </row>
    <row r="80" spans="2:20" ht="13.5" customHeight="1">
      <c r="B80" s="22">
        <v>196</v>
      </c>
      <c r="C80" s="23" t="s">
        <v>89</v>
      </c>
      <c r="D80" s="14">
        <v>0</v>
      </c>
      <c r="E80" s="14">
        <v>0</v>
      </c>
      <c r="F80" s="62">
        <f t="shared" si="52"/>
        <v>46</v>
      </c>
      <c r="G80" s="14">
        <v>46</v>
      </c>
      <c r="H80" s="14">
        <v>0</v>
      </c>
      <c r="I80" s="14">
        <v>46</v>
      </c>
      <c r="J80" s="14">
        <v>46</v>
      </c>
      <c r="K80" s="14">
        <v>0</v>
      </c>
      <c r="L80" s="14">
        <v>0</v>
      </c>
      <c r="M80" s="64">
        <v>46</v>
      </c>
      <c r="N80" s="14">
        <f t="shared" si="53"/>
        <v>0</v>
      </c>
      <c r="O80" s="14">
        <f t="shared" si="55"/>
        <v>0</v>
      </c>
      <c r="P80" s="14">
        <f t="shared" si="54"/>
        <v>0</v>
      </c>
      <c r="Q80" s="64">
        <v>46</v>
      </c>
      <c r="R80" s="14">
        <v>0</v>
      </c>
      <c r="S80" s="16">
        <f t="shared" si="50"/>
        <v>100</v>
      </c>
      <c r="T80" s="16">
        <f t="shared" si="51"/>
        <v>100</v>
      </c>
    </row>
    <row r="81" spans="2:20" ht="13.5" customHeight="1">
      <c r="B81" s="22">
        <v>197</v>
      </c>
      <c r="C81" s="23" t="s">
        <v>93</v>
      </c>
      <c r="D81" s="14">
        <v>0</v>
      </c>
      <c r="E81" s="14">
        <v>0</v>
      </c>
      <c r="F81" s="62">
        <f t="shared" si="52"/>
        <v>2167</v>
      </c>
      <c r="G81" s="14">
        <v>2167</v>
      </c>
      <c r="H81" s="14">
        <v>0</v>
      </c>
      <c r="I81" s="14">
        <v>2167</v>
      </c>
      <c r="J81" s="14">
        <v>2167</v>
      </c>
      <c r="K81" s="14">
        <v>0</v>
      </c>
      <c r="L81" s="14">
        <v>0</v>
      </c>
      <c r="M81" s="64">
        <v>2166.75</v>
      </c>
      <c r="N81" s="14">
        <f t="shared" si="53"/>
        <v>0.25</v>
      </c>
      <c r="O81" s="14">
        <f t="shared" si="55"/>
        <v>0.25</v>
      </c>
      <c r="P81" s="14">
        <f t="shared" si="54"/>
        <v>0</v>
      </c>
      <c r="Q81" s="64">
        <v>2166.75</v>
      </c>
      <c r="R81" s="14">
        <v>0</v>
      </c>
      <c r="S81" s="16">
        <f t="shared" si="50"/>
        <v>99.98846331333641</v>
      </c>
      <c r="T81" s="16">
        <f t="shared" si="51"/>
        <v>99.98846331333641</v>
      </c>
    </row>
    <row r="82" spans="2:20" ht="13.5" customHeight="1">
      <c r="B82" s="22">
        <v>199</v>
      </c>
      <c r="C82" s="23" t="s">
        <v>102</v>
      </c>
      <c r="D82" s="14">
        <v>0</v>
      </c>
      <c r="E82" s="14">
        <v>0</v>
      </c>
      <c r="F82" s="62">
        <f t="shared" si="52"/>
        <v>5983</v>
      </c>
      <c r="G82" s="14">
        <v>5983</v>
      </c>
      <c r="H82" s="14">
        <v>0</v>
      </c>
      <c r="I82" s="14">
        <v>5983</v>
      </c>
      <c r="J82" s="14">
        <v>5983</v>
      </c>
      <c r="K82" s="14">
        <v>0</v>
      </c>
      <c r="L82" s="63">
        <v>2249.84</v>
      </c>
      <c r="M82" s="64">
        <v>3163.83</v>
      </c>
      <c r="N82" s="14">
        <f t="shared" si="53"/>
        <v>2819.17</v>
      </c>
      <c r="O82" s="14">
        <f t="shared" si="55"/>
        <v>2819.17</v>
      </c>
      <c r="P82" s="14">
        <f t="shared" si="54"/>
        <v>0</v>
      </c>
      <c r="Q82" s="64">
        <v>214</v>
      </c>
      <c r="R82" s="64">
        <v>2949.83</v>
      </c>
      <c r="S82" s="16">
        <f t="shared" si="50"/>
        <v>52.880327594852083</v>
      </c>
      <c r="T82" s="16">
        <f t="shared" si="51"/>
        <v>52.880327594852083</v>
      </c>
    </row>
    <row r="83" spans="2:20" s="4" customFormat="1" ht="13.5" customHeight="1">
      <c r="B83" s="20">
        <v>2</v>
      </c>
      <c r="C83" s="21" t="s">
        <v>110</v>
      </c>
      <c r="D83" s="18">
        <f t="shared" ref="D83:Q83" si="56">+D84+D87+D93+D98+D102+D108+D116+D123+D130+D131</f>
        <v>1492291</v>
      </c>
      <c r="E83" s="18">
        <f t="shared" si="56"/>
        <v>0</v>
      </c>
      <c r="F83" s="18">
        <f t="shared" si="56"/>
        <v>587686</v>
      </c>
      <c r="G83" s="18">
        <f t="shared" si="56"/>
        <v>-144955</v>
      </c>
      <c r="H83" s="18">
        <f t="shared" si="56"/>
        <v>732641</v>
      </c>
      <c r="I83" s="18">
        <f>+I84+I87+I93+I98+I102+I108+I116+I123+I130+I131</f>
        <v>2079977</v>
      </c>
      <c r="J83" s="18">
        <f t="shared" si="56"/>
        <v>2043947</v>
      </c>
      <c r="K83" s="18">
        <f t="shared" si="56"/>
        <v>0</v>
      </c>
      <c r="L83" s="18">
        <f t="shared" si="56"/>
        <v>142165.01</v>
      </c>
      <c r="M83" s="18">
        <f t="shared" si="56"/>
        <v>881667.6100000001</v>
      </c>
      <c r="N83" s="18">
        <f t="shared" si="56"/>
        <v>1162279.3900000001</v>
      </c>
      <c r="O83" s="18">
        <f t="shared" si="56"/>
        <v>1198309.3900000001</v>
      </c>
      <c r="P83" s="18">
        <f t="shared" si="56"/>
        <v>36030</v>
      </c>
      <c r="Q83" s="18">
        <f t="shared" si="56"/>
        <v>560725.52</v>
      </c>
      <c r="R83" s="18">
        <f>+R84+R87+R93+R98+R102+R108+R116+R123+R130+R131</f>
        <v>320942.09000000003</v>
      </c>
      <c r="S83" s="11">
        <f t="shared" si="50"/>
        <v>43.135541675004298</v>
      </c>
      <c r="T83" s="11">
        <f t="shared" si="51"/>
        <v>42.388334582545873</v>
      </c>
    </row>
    <row r="84" spans="2:20" ht="13.5" customHeight="1">
      <c r="B84" s="20">
        <v>200</v>
      </c>
      <c r="C84" s="21" t="s">
        <v>111</v>
      </c>
      <c r="D84" s="18">
        <f>SUM(D85:D86)</f>
        <v>176300</v>
      </c>
      <c r="E84" s="18">
        <f t="shared" ref="E84:R84" si="57">SUM(E85:E86)</f>
        <v>0</v>
      </c>
      <c r="F84" s="18">
        <f t="shared" si="57"/>
        <v>361185</v>
      </c>
      <c r="G84" s="18">
        <f t="shared" si="57"/>
        <v>62330</v>
      </c>
      <c r="H84" s="18">
        <f t="shared" si="57"/>
        <v>298855</v>
      </c>
      <c r="I84" s="18">
        <f>SUM(I85:I86)</f>
        <v>537485</v>
      </c>
      <c r="J84" s="18">
        <f t="shared" si="57"/>
        <v>519296</v>
      </c>
      <c r="K84" s="18">
        <f t="shared" si="57"/>
        <v>0</v>
      </c>
      <c r="L84" s="18">
        <f>SUM(L85:L86)</f>
        <v>58834.879999999997</v>
      </c>
      <c r="M84" s="18">
        <f>SUM(M85:M86)</f>
        <v>180610.45</v>
      </c>
      <c r="N84" s="18">
        <f t="shared" si="57"/>
        <v>338685.55</v>
      </c>
      <c r="O84" s="18">
        <f t="shared" si="57"/>
        <v>356874.55</v>
      </c>
      <c r="P84" s="18">
        <f t="shared" si="57"/>
        <v>18189</v>
      </c>
      <c r="Q84" s="18">
        <f t="shared" si="57"/>
        <v>136446.61000000002</v>
      </c>
      <c r="R84" s="18">
        <f t="shared" si="57"/>
        <v>44163.840000000004</v>
      </c>
      <c r="S84" s="11">
        <f t="shared" si="50"/>
        <v>34.77986543320187</v>
      </c>
      <c r="T84" s="11">
        <f t="shared" si="51"/>
        <v>33.602881940891379</v>
      </c>
    </row>
    <row r="85" spans="2:20" ht="13.5" customHeight="1">
      <c r="B85" s="77">
        <v>201</v>
      </c>
      <c r="C85" s="66" t="s">
        <v>112</v>
      </c>
      <c r="D85" s="62">
        <v>168767</v>
      </c>
      <c r="E85" s="62">
        <v>0</v>
      </c>
      <c r="F85" s="62">
        <f>+G85+H85</f>
        <v>292166</v>
      </c>
      <c r="G85" s="62">
        <v>42020</v>
      </c>
      <c r="H85" s="62">
        <v>250146</v>
      </c>
      <c r="I85" s="62">
        <v>460933</v>
      </c>
      <c r="J85" s="62">
        <v>443625</v>
      </c>
      <c r="K85" s="62">
        <v>0</v>
      </c>
      <c r="L85" s="63">
        <v>54822.09</v>
      </c>
      <c r="M85" s="64">
        <v>161761.31</v>
      </c>
      <c r="N85" s="14">
        <f t="shared" ref="N85:N86" si="58">J85-M85</f>
        <v>281863.69</v>
      </c>
      <c r="O85" s="14">
        <f t="shared" ref="O85:O86" si="59">+N85+P85</f>
        <v>299171.69</v>
      </c>
      <c r="P85" s="14">
        <f>+I85-J85</f>
        <v>17308</v>
      </c>
      <c r="Q85" s="64">
        <v>121007.55</v>
      </c>
      <c r="R85" s="64">
        <v>40753.760000000002</v>
      </c>
      <c r="S85" s="16">
        <f t="shared" si="50"/>
        <v>36.463524373062832</v>
      </c>
      <c r="T85" s="16">
        <f t="shared" si="51"/>
        <v>35.094321734395237</v>
      </c>
    </row>
    <row r="86" spans="2:20" ht="13.5" customHeight="1">
      <c r="B86" s="77">
        <v>203</v>
      </c>
      <c r="C86" s="66" t="s">
        <v>113</v>
      </c>
      <c r="D86" s="62">
        <v>7533</v>
      </c>
      <c r="E86" s="62">
        <v>0</v>
      </c>
      <c r="F86" s="62">
        <f>+G86+H86</f>
        <v>69019</v>
      </c>
      <c r="G86" s="62">
        <v>20310</v>
      </c>
      <c r="H86" s="62">
        <v>48709</v>
      </c>
      <c r="I86" s="62">
        <v>76552</v>
      </c>
      <c r="J86" s="62">
        <v>75671</v>
      </c>
      <c r="K86" s="62">
        <v>0</v>
      </c>
      <c r="L86" s="63">
        <v>4012.79</v>
      </c>
      <c r="M86" s="64">
        <v>18849.14</v>
      </c>
      <c r="N86" s="14">
        <f t="shared" si="58"/>
        <v>56821.86</v>
      </c>
      <c r="O86" s="14">
        <f t="shared" si="59"/>
        <v>57702.86</v>
      </c>
      <c r="P86" s="14">
        <f>+I86-J86</f>
        <v>881</v>
      </c>
      <c r="Q86" s="64">
        <v>15439.06</v>
      </c>
      <c r="R86" s="64">
        <v>3410.08</v>
      </c>
      <c r="S86" s="16">
        <f t="shared" si="50"/>
        <v>24.909331183676706</v>
      </c>
      <c r="T86" s="16">
        <f t="shared" si="51"/>
        <v>24.622661720137945</v>
      </c>
    </row>
    <row r="87" spans="2:20" ht="13.5" customHeight="1">
      <c r="B87" s="80">
        <v>210</v>
      </c>
      <c r="C87" s="43" t="s">
        <v>114</v>
      </c>
      <c r="D87" s="18">
        <f>SUM(D88:D92)</f>
        <v>42275</v>
      </c>
      <c r="E87" s="18">
        <f t="shared" ref="E87:Q87" si="60">SUM(E88:E92)</f>
        <v>0</v>
      </c>
      <c r="F87" s="18">
        <f t="shared" si="60"/>
        <v>114397</v>
      </c>
      <c r="G87" s="18">
        <f>SUM(G88:G92)</f>
        <v>67211</v>
      </c>
      <c r="H87" s="18">
        <f>SUM(H88:H92)</f>
        <v>47186</v>
      </c>
      <c r="I87" s="18">
        <f>SUM(I88:I92)</f>
        <v>156672</v>
      </c>
      <c r="J87" s="18">
        <f>SUM(J88:J92)</f>
        <v>155815</v>
      </c>
      <c r="K87" s="18">
        <f t="shared" si="60"/>
        <v>0</v>
      </c>
      <c r="L87" s="18">
        <f>SUM(L88:L92)</f>
        <v>23797.9</v>
      </c>
      <c r="M87" s="18">
        <f>SUM(M88:M92)</f>
        <v>87938</v>
      </c>
      <c r="N87" s="18">
        <f>SUM(N88:N92)</f>
        <v>67877</v>
      </c>
      <c r="O87" s="18">
        <f t="shared" si="60"/>
        <v>68734</v>
      </c>
      <c r="P87" s="18">
        <f t="shared" si="60"/>
        <v>857</v>
      </c>
      <c r="Q87" s="18">
        <f t="shared" si="60"/>
        <v>27427.940000000002</v>
      </c>
      <c r="R87" s="18">
        <f>SUM(R88:R92)</f>
        <v>60510.06</v>
      </c>
      <c r="S87" s="11">
        <f t="shared" si="50"/>
        <v>56.437441838077206</v>
      </c>
      <c r="T87" s="11">
        <f t="shared" si="51"/>
        <v>56.128727532679733</v>
      </c>
    </row>
    <row r="88" spans="2:20" ht="13.5" customHeight="1">
      <c r="B88" s="77">
        <v>211</v>
      </c>
      <c r="C88" s="66" t="s">
        <v>115</v>
      </c>
      <c r="D88" s="62">
        <v>1210</v>
      </c>
      <c r="E88" s="62">
        <v>0</v>
      </c>
      <c r="F88" s="62">
        <f>+G88+H88</f>
        <v>4719</v>
      </c>
      <c r="G88" s="62">
        <v>4419</v>
      </c>
      <c r="H88" s="62">
        <v>300</v>
      </c>
      <c r="I88" s="62">
        <v>5929</v>
      </c>
      <c r="J88" s="64">
        <v>5929</v>
      </c>
      <c r="K88" s="62">
        <v>0</v>
      </c>
      <c r="L88" s="63">
        <v>107.97</v>
      </c>
      <c r="M88" s="64">
        <v>3418.36</v>
      </c>
      <c r="N88" s="14">
        <f t="shared" ref="N88:N92" si="61">J88-M88</f>
        <v>2510.64</v>
      </c>
      <c r="O88" s="14">
        <f t="shared" ref="O88:O92" si="62">+N88+P88</f>
        <v>2510.64</v>
      </c>
      <c r="P88" s="14">
        <f>+I88-J88</f>
        <v>0</v>
      </c>
      <c r="Q88" s="64">
        <v>2620.12</v>
      </c>
      <c r="R88" s="64">
        <v>798.24</v>
      </c>
      <c r="S88" s="16">
        <f t="shared" si="50"/>
        <v>57.654916512059373</v>
      </c>
      <c r="T88" s="16">
        <f t="shared" si="51"/>
        <v>57.654916512059373</v>
      </c>
    </row>
    <row r="89" spans="2:20" ht="13.5" customHeight="1">
      <c r="B89" s="77">
        <v>212</v>
      </c>
      <c r="C89" s="66" t="s">
        <v>116</v>
      </c>
      <c r="D89" s="62">
        <v>5271</v>
      </c>
      <c r="E89" s="62">
        <v>0</v>
      </c>
      <c r="F89" s="62">
        <f>+G89+H89</f>
        <v>21310</v>
      </c>
      <c r="G89" s="62">
        <v>17810</v>
      </c>
      <c r="H89" s="62">
        <v>3500</v>
      </c>
      <c r="I89" s="62">
        <v>26581</v>
      </c>
      <c r="J89" s="64">
        <v>26581</v>
      </c>
      <c r="K89" s="62">
        <v>0</v>
      </c>
      <c r="L89" s="63">
        <v>368.98</v>
      </c>
      <c r="M89" s="64">
        <v>18390.47</v>
      </c>
      <c r="N89" s="14">
        <f t="shared" si="61"/>
        <v>8190.5299999999988</v>
      </c>
      <c r="O89" s="14">
        <f t="shared" si="62"/>
        <v>8190.5299999999988</v>
      </c>
      <c r="P89" s="14">
        <f>+I89-J89</f>
        <v>0</v>
      </c>
      <c r="Q89" s="64">
        <v>4212.9799999999996</v>
      </c>
      <c r="R89" s="64">
        <v>14177.49</v>
      </c>
      <c r="S89" s="16">
        <f t="shared" si="50"/>
        <v>69.186524209021485</v>
      </c>
      <c r="T89" s="16">
        <f t="shared" si="51"/>
        <v>69.186524209021485</v>
      </c>
    </row>
    <row r="90" spans="2:20" ht="13.5" customHeight="1">
      <c r="B90" s="77">
        <v>213</v>
      </c>
      <c r="C90" s="66" t="s">
        <v>117</v>
      </c>
      <c r="D90" s="62">
        <v>250</v>
      </c>
      <c r="E90" s="62">
        <v>0</v>
      </c>
      <c r="F90" s="62">
        <f>+G90+H90</f>
        <v>24</v>
      </c>
      <c r="G90" s="62">
        <v>24</v>
      </c>
      <c r="H90" s="62">
        <v>0</v>
      </c>
      <c r="I90" s="62">
        <v>274</v>
      </c>
      <c r="J90" s="64">
        <v>274</v>
      </c>
      <c r="K90" s="62">
        <v>0</v>
      </c>
      <c r="L90" s="62">
        <v>0</v>
      </c>
      <c r="M90" s="64">
        <v>45.26</v>
      </c>
      <c r="N90" s="14">
        <f t="shared" si="61"/>
        <v>228.74</v>
      </c>
      <c r="O90" s="14">
        <f t="shared" si="62"/>
        <v>228.74</v>
      </c>
      <c r="P90" s="14">
        <f>+I90-J90</f>
        <v>0</v>
      </c>
      <c r="Q90" s="64">
        <v>45.26</v>
      </c>
      <c r="R90" s="14">
        <v>0</v>
      </c>
      <c r="S90" s="16">
        <f t="shared" si="50"/>
        <v>16.518248175182482</v>
      </c>
      <c r="T90" s="16">
        <f t="shared" si="51"/>
        <v>16.518248175182482</v>
      </c>
    </row>
    <row r="91" spans="2:20" ht="13.5" customHeight="1">
      <c r="B91" s="77">
        <v>214</v>
      </c>
      <c r="C91" s="66" t="s">
        <v>118</v>
      </c>
      <c r="D91" s="62">
        <v>35494</v>
      </c>
      <c r="E91" s="62">
        <v>0</v>
      </c>
      <c r="F91" s="62">
        <f>+G91+H91</f>
        <v>88344</v>
      </c>
      <c r="G91" s="62">
        <v>44958</v>
      </c>
      <c r="H91" s="62">
        <v>43386</v>
      </c>
      <c r="I91" s="62">
        <v>123838</v>
      </c>
      <c r="J91" s="64">
        <v>122981</v>
      </c>
      <c r="K91" s="62">
        <v>0</v>
      </c>
      <c r="L91" s="63">
        <v>23320.95</v>
      </c>
      <c r="M91" s="64">
        <v>66083.91</v>
      </c>
      <c r="N91" s="14">
        <f t="shared" si="61"/>
        <v>56897.09</v>
      </c>
      <c r="O91" s="14">
        <f t="shared" si="62"/>
        <v>57754.09</v>
      </c>
      <c r="P91" s="14">
        <f>+I91-J91</f>
        <v>857</v>
      </c>
      <c r="Q91" s="64">
        <v>20549.580000000002</v>
      </c>
      <c r="R91" s="64">
        <v>45534.33</v>
      </c>
      <c r="S91" s="16">
        <f t="shared" si="50"/>
        <v>53.735056634764724</v>
      </c>
      <c r="T91" s="16">
        <f t="shared" si="51"/>
        <v>53.363192235016719</v>
      </c>
    </row>
    <row r="92" spans="2:20" ht="13.5" customHeight="1">
      <c r="B92" s="77">
        <v>219</v>
      </c>
      <c r="C92" s="66" t="s">
        <v>119</v>
      </c>
      <c r="D92" s="62">
        <v>50</v>
      </c>
      <c r="E92" s="62">
        <v>0</v>
      </c>
      <c r="F92" s="62">
        <f>+G92+H92</f>
        <v>0</v>
      </c>
      <c r="G92" s="62">
        <v>0</v>
      </c>
      <c r="H92" s="62">
        <v>0</v>
      </c>
      <c r="I92" s="62">
        <v>50</v>
      </c>
      <c r="J92" s="64">
        <v>50</v>
      </c>
      <c r="K92" s="62">
        <v>0</v>
      </c>
      <c r="L92" s="62">
        <v>0</v>
      </c>
      <c r="M92" s="62">
        <v>0</v>
      </c>
      <c r="N92" s="14">
        <f t="shared" si="61"/>
        <v>50</v>
      </c>
      <c r="O92" s="14">
        <f t="shared" si="62"/>
        <v>50</v>
      </c>
      <c r="P92" s="14">
        <f>+I92-J92</f>
        <v>0</v>
      </c>
      <c r="Q92" s="62">
        <v>0</v>
      </c>
      <c r="R92" s="14">
        <v>0</v>
      </c>
      <c r="S92" s="16">
        <f t="shared" si="50"/>
        <v>0</v>
      </c>
      <c r="T92" s="16">
        <f t="shared" si="51"/>
        <v>0</v>
      </c>
    </row>
    <row r="93" spans="2:20" ht="13.5" customHeight="1">
      <c r="B93" s="80">
        <v>220</v>
      </c>
      <c r="C93" s="43" t="s">
        <v>120</v>
      </c>
      <c r="D93" s="18">
        <f t="shared" ref="D93:R93" si="63">SUM(D94:D97)</f>
        <v>302600</v>
      </c>
      <c r="E93" s="18">
        <f t="shared" si="63"/>
        <v>0</v>
      </c>
      <c r="F93" s="18">
        <f t="shared" si="63"/>
        <v>152040</v>
      </c>
      <c r="G93" s="18">
        <f t="shared" si="63"/>
        <v>-40756</v>
      </c>
      <c r="H93" s="18">
        <f t="shared" si="63"/>
        <v>192796</v>
      </c>
      <c r="I93" s="18">
        <f t="shared" si="63"/>
        <v>454640</v>
      </c>
      <c r="J93" s="18">
        <f t="shared" si="63"/>
        <v>440640</v>
      </c>
      <c r="K93" s="18">
        <f t="shared" si="63"/>
        <v>0</v>
      </c>
      <c r="L93" s="18">
        <f t="shared" si="63"/>
        <v>824.76</v>
      </c>
      <c r="M93" s="18">
        <f>SUM(M94:M97)</f>
        <v>136495.34999999998</v>
      </c>
      <c r="N93" s="18">
        <f t="shared" si="63"/>
        <v>304144.64999999997</v>
      </c>
      <c r="O93" s="18">
        <f t="shared" si="63"/>
        <v>318144.64999999997</v>
      </c>
      <c r="P93" s="18">
        <f t="shared" si="63"/>
        <v>14000</v>
      </c>
      <c r="Q93" s="18">
        <f t="shared" si="63"/>
        <v>135231.32999999999</v>
      </c>
      <c r="R93" s="18">
        <f t="shared" si="63"/>
        <v>1264.02</v>
      </c>
      <c r="S93" s="11">
        <f t="shared" si="50"/>
        <v>30.976613562091497</v>
      </c>
      <c r="T93" s="11">
        <f t="shared" si="51"/>
        <v>30.022732271687484</v>
      </c>
    </row>
    <row r="94" spans="2:20" ht="13.5" customHeight="1">
      <c r="B94" s="77">
        <v>221</v>
      </c>
      <c r="C94" s="66" t="s">
        <v>121</v>
      </c>
      <c r="D94" s="62">
        <v>179950</v>
      </c>
      <c r="E94" s="62">
        <v>0</v>
      </c>
      <c r="F94" s="62">
        <f>+G94+H94</f>
        <v>99037</v>
      </c>
      <c r="G94" s="62">
        <v>-9115</v>
      </c>
      <c r="H94" s="62">
        <v>108152</v>
      </c>
      <c r="I94" s="62">
        <v>278987</v>
      </c>
      <c r="J94" s="64">
        <v>266987</v>
      </c>
      <c r="K94" s="62">
        <v>0</v>
      </c>
      <c r="L94" s="63">
        <v>640</v>
      </c>
      <c r="M94" s="64">
        <v>85717.08</v>
      </c>
      <c r="N94" s="14">
        <f t="shared" ref="N94:N97" si="64">J94-M94</f>
        <v>181269.91999999998</v>
      </c>
      <c r="O94" s="14">
        <f>+N94+P94</f>
        <v>193269.91999999998</v>
      </c>
      <c r="P94" s="14">
        <f>+I94-J94</f>
        <v>12000</v>
      </c>
      <c r="Q94" s="64">
        <v>84755.07</v>
      </c>
      <c r="R94" s="64">
        <v>962.01</v>
      </c>
      <c r="S94" s="16">
        <f t="shared" si="50"/>
        <v>32.10533846217232</v>
      </c>
      <c r="T94" s="16">
        <f t="shared" si="51"/>
        <v>30.724399344772337</v>
      </c>
    </row>
    <row r="95" spans="2:20" ht="13.5" customHeight="1">
      <c r="B95" s="77">
        <v>222</v>
      </c>
      <c r="C95" s="66" t="s">
        <v>122</v>
      </c>
      <c r="D95" s="62">
        <v>50</v>
      </c>
      <c r="E95" s="62">
        <v>0</v>
      </c>
      <c r="F95" s="62">
        <f>+G95+H95</f>
        <v>0</v>
      </c>
      <c r="G95" s="62">
        <v>0</v>
      </c>
      <c r="H95" s="62">
        <v>0</v>
      </c>
      <c r="I95" s="62">
        <v>50</v>
      </c>
      <c r="J95" s="64">
        <v>50</v>
      </c>
      <c r="K95" s="62">
        <v>0</v>
      </c>
      <c r="L95" s="14">
        <v>0</v>
      </c>
      <c r="M95" s="14">
        <v>0</v>
      </c>
      <c r="N95" s="14">
        <f t="shared" si="64"/>
        <v>50</v>
      </c>
      <c r="O95" s="14">
        <f t="shared" ref="O95:O97" si="65">+N95+P95</f>
        <v>50</v>
      </c>
      <c r="P95" s="14">
        <f>+I95-J95</f>
        <v>0</v>
      </c>
      <c r="Q95" s="14">
        <v>0</v>
      </c>
      <c r="R95" s="14">
        <v>0</v>
      </c>
      <c r="S95" s="16">
        <f t="shared" si="50"/>
        <v>0</v>
      </c>
      <c r="T95" s="16">
        <f t="shared" si="51"/>
        <v>0</v>
      </c>
    </row>
    <row r="96" spans="2:20" ht="13.5" customHeight="1">
      <c r="B96" s="77">
        <v>223</v>
      </c>
      <c r="C96" s="66" t="s">
        <v>123</v>
      </c>
      <c r="D96" s="62">
        <v>94500</v>
      </c>
      <c r="E96" s="62">
        <v>0</v>
      </c>
      <c r="F96" s="62">
        <f>+G96+H96</f>
        <v>64319</v>
      </c>
      <c r="G96" s="62">
        <v>-20001</v>
      </c>
      <c r="H96" s="62">
        <v>84320</v>
      </c>
      <c r="I96" s="62">
        <v>158819</v>
      </c>
      <c r="J96" s="64">
        <v>158819</v>
      </c>
      <c r="K96" s="62">
        <v>0</v>
      </c>
      <c r="L96" s="63">
        <v>49</v>
      </c>
      <c r="M96" s="64">
        <v>50190.47</v>
      </c>
      <c r="N96" s="14">
        <f t="shared" si="64"/>
        <v>108628.53</v>
      </c>
      <c r="O96" s="14">
        <f t="shared" si="65"/>
        <v>108628.53</v>
      </c>
      <c r="P96" s="14">
        <f>+I96-J96</f>
        <v>0</v>
      </c>
      <c r="Q96" s="64">
        <v>50175.46</v>
      </c>
      <c r="R96" s="64">
        <v>15.01</v>
      </c>
      <c r="S96" s="16">
        <f t="shared" si="50"/>
        <v>31.60230828805118</v>
      </c>
      <c r="T96" s="16">
        <f t="shared" si="51"/>
        <v>31.60230828805118</v>
      </c>
    </row>
    <row r="97" spans="2:33" ht="13.5" customHeight="1">
      <c r="B97" s="77">
        <v>224</v>
      </c>
      <c r="C97" s="66" t="s">
        <v>124</v>
      </c>
      <c r="D97" s="62">
        <v>28100</v>
      </c>
      <c r="E97" s="62">
        <v>0</v>
      </c>
      <c r="F97" s="62">
        <f>+G97+H97</f>
        <v>-11316</v>
      </c>
      <c r="G97" s="62">
        <v>-11640</v>
      </c>
      <c r="H97" s="62">
        <v>324</v>
      </c>
      <c r="I97" s="62">
        <v>16784</v>
      </c>
      <c r="J97" s="64">
        <v>14784</v>
      </c>
      <c r="K97" s="62">
        <v>0</v>
      </c>
      <c r="L97" s="63">
        <v>135.76</v>
      </c>
      <c r="M97" s="64">
        <v>587.79999999999995</v>
      </c>
      <c r="N97" s="14">
        <f t="shared" si="64"/>
        <v>14196.2</v>
      </c>
      <c r="O97" s="14">
        <f t="shared" si="65"/>
        <v>16196.2</v>
      </c>
      <c r="P97" s="14">
        <f>+I97-J97</f>
        <v>2000</v>
      </c>
      <c r="Q97" s="64">
        <v>300.8</v>
      </c>
      <c r="R97" s="64">
        <v>287</v>
      </c>
      <c r="S97" s="16">
        <f t="shared" si="50"/>
        <v>3.9759199134199132</v>
      </c>
      <c r="T97" s="16">
        <f t="shared" si="51"/>
        <v>3.5021448999046711</v>
      </c>
    </row>
    <row r="98" spans="2:33" ht="13.5" customHeight="1">
      <c r="B98" s="20">
        <v>230</v>
      </c>
      <c r="C98" s="21" t="s">
        <v>125</v>
      </c>
      <c r="D98" s="18">
        <f>SUM(D99:D101)</f>
        <v>290550</v>
      </c>
      <c r="E98" s="18">
        <f t="shared" ref="E98:Q98" si="66">SUM(E99:E101)</f>
        <v>0</v>
      </c>
      <c r="F98" s="18">
        <f>SUM(F99:F101)</f>
        <v>-91000</v>
      </c>
      <c r="G98" s="18">
        <f t="shared" si="66"/>
        <v>-128060</v>
      </c>
      <c r="H98" s="18">
        <f>SUM(H99:H101)</f>
        <v>37060</v>
      </c>
      <c r="I98" s="18">
        <f>SUM(I99:I101)</f>
        <v>199550</v>
      </c>
      <c r="J98" s="18">
        <f t="shared" si="66"/>
        <v>197462</v>
      </c>
      <c r="K98" s="18">
        <f t="shared" si="66"/>
        <v>0</v>
      </c>
      <c r="L98" s="18">
        <f>SUM(L99:L101)</f>
        <v>7575.8499999999995</v>
      </c>
      <c r="M98" s="18">
        <f>SUM(M99:M101)</f>
        <v>41596.269999999997</v>
      </c>
      <c r="N98" s="18">
        <f>SUM(N99:N101)</f>
        <v>155865.73000000001</v>
      </c>
      <c r="O98" s="18">
        <f t="shared" si="66"/>
        <v>157953.73000000001</v>
      </c>
      <c r="P98" s="18">
        <f t="shared" si="66"/>
        <v>2088</v>
      </c>
      <c r="Q98" s="18">
        <f t="shared" si="66"/>
        <v>34733.919999999998</v>
      </c>
      <c r="R98" s="18">
        <f>SUM(R99:R101)</f>
        <v>6862.35</v>
      </c>
      <c r="S98" s="11">
        <f t="shared" si="50"/>
        <v>21.065455631969694</v>
      </c>
      <c r="T98" s="11">
        <f t="shared" si="51"/>
        <v>20.845036331746428</v>
      </c>
    </row>
    <row r="99" spans="2:33" ht="13.5" customHeight="1">
      <c r="B99" s="77">
        <v>231</v>
      </c>
      <c r="C99" s="66" t="s">
        <v>126</v>
      </c>
      <c r="D99" s="81">
        <v>14717</v>
      </c>
      <c r="E99" s="82">
        <v>0</v>
      </c>
      <c r="F99" s="62">
        <f>+G99+H99</f>
        <v>24093</v>
      </c>
      <c r="G99" s="62">
        <v>-2636</v>
      </c>
      <c r="H99" s="62">
        <v>26729</v>
      </c>
      <c r="I99" s="81">
        <v>38810</v>
      </c>
      <c r="J99" s="64">
        <v>38665</v>
      </c>
      <c r="K99" s="62">
        <v>0</v>
      </c>
      <c r="L99" s="63">
        <v>117.45</v>
      </c>
      <c r="M99" s="64">
        <v>12569.03</v>
      </c>
      <c r="N99" s="14">
        <f t="shared" ref="N99:N101" si="67">J99-M99</f>
        <v>26095.97</v>
      </c>
      <c r="O99" s="14">
        <f t="shared" ref="O99:O101" si="68">+N99+P99</f>
        <v>26240.97</v>
      </c>
      <c r="P99" s="14">
        <f>+I99-J99</f>
        <v>145</v>
      </c>
      <c r="Q99" s="64">
        <v>11947.03</v>
      </c>
      <c r="R99" s="64">
        <v>622</v>
      </c>
      <c r="S99" s="16">
        <f t="shared" si="50"/>
        <v>32.507513254881673</v>
      </c>
      <c r="T99" s="16">
        <f t="shared" si="51"/>
        <v>32.38606029373873</v>
      </c>
    </row>
    <row r="100" spans="2:33" ht="13.5" customHeight="1">
      <c r="B100" s="77">
        <v>232</v>
      </c>
      <c r="C100" s="66" t="s">
        <v>127</v>
      </c>
      <c r="D100" s="81">
        <v>211963</v>
      </c>
      <c r="E100" s="82">
        <v>0</v>
      </c>
      <c r="F100" s="62">
        <f>+G100+H100</f>
        <v>-65736</v>
      </c>
      <c r="G100" s="62">
        <v>-75496</v>
      </c>
      <c r="H100" s="62">
        <v>9760</v>
      </c>
      <c r="I100" s="81">
        <v>146227</v>
      </c>
      <c r="J100" s="64">
        <v>144284</v>
      </c>
      <c r="K100" s="62">
        <v>0</v>
      </c>
      <c r="L100" s="63">
        <v>7304.98</v>
      </c>
      <c r="M100" s="64">
        <v>27914.89</v>
      </c>
      <c r="N100" s="14">
        <f t="shared" si="67"/>
        <v>116369.11</v>
      </c>
      <c r="O100" s="14">
        <f t="shared" si="68"/>
        <v>118312.11</v>
      </c>
      <c r="P100" s="14">
        <f>+I100-J100</f>
        <v>1943</v>
      </c>
      <c r="Q100" s="64">
        <v>21836.33</v>
      </c>
      <c r="R100" s="64">
        <v>6078.56</v>
      </c>
      <c r="S100" s="16">
        <f t="shared" si="50"/>
        <v>19.347183332871282</v>
      </c>
      <c r="T100" s="16">
        <f t="shared" si="51"/>
        <v>19.090106478283765</v>
      </c>
    </row>
    <row r="101" spans="2:33" ht="13.5" customHeight="1">
      <c r="B101" s="77">
        <v>239</v>
      </c>
      <c r="C101" s="66" t="s">
        <v>128</v>
      </c>
      <c r="D101" s="81">
        <v>63870</v>
      </c>
      <c r="E101" s="82">
        <v>0</v>
      </c>
      <c r="F101" s="62">
        <f>+G101+H101</f>
        <v>-49357</v>
      </c>
      <c r="G101" s="62">
        <v>-49928</v>
      </c>
      <c r="H101" s="62">
        <v>571</v>
      </c>
      <c r="I101" s="81">
        <v>14513</v>
      </c>
      <c r="J101" s="64">
        <v>14513</v>
      </c>
      <c r="K101" s="62">
        <v>0</v>
      </c>
      <c r="L101" s="63">
        <v>153.41999999999999</v>
      </c>
      <c r="M101" s="64">
        <v>1112.3499999999999</v>
      </c>
      <c r="N101" s="14">
        <f t="shared" si="67"/>
        <v>13400.65</v>
      </c>
      <c r="O101" s="14">
        <f t="shared" si="68"/>
        <v>13400.65</v>
      </c>
      <c r="P101" s="14">
        <f>+I101-J101</f>
        <v>0</v>
      </c>
      <c r="Q101" s="64">
        <v>950.56</v>
      </c>
      <c r="R101" s="64">
        <v>161.79</v>
      </c>
      <c r="S101" s="16">
        <f t="shared" si="50"/>
        <v>7.6645076827671748</v>
      </c>
      <c r="T101" s="16">
        <f t="shared" si="51"/>
        <v>7.6645076827671748</v>
      </c>
    </row>
    <row r="102" spans="2:33" ht="13.5" customHeight="1">
      <c r="B102" s="20">
        <v>240</v>
      </c>
      <c r="C102" s="21" t="s">
        <v>129</v>
      </c>
      <c r="D102" s="18">
        <f t="shared" ref="D102:R102" si="69">SUM(D103:D107)</f>
        <v>61787</v>
      </c>
      <c r="E102" s="18">
        <f t="shared" si="69"/>
        <v>0</v>
      </c>
      <c r="F102" s="18">
        <f>SUM(F103:F107)</f>
        <v>8087</v>
      </c>
      <c r="G102" s="18">
        <f t="shared" si="69"/>
        <v>752</v>
      </c>
      <c r="H102" s="18">
        <f t="shared" si="69"/>
        <v>7335</v>
      </c>
      <c r="I102" s="18">
        <f t="shared" si="69"/>
        <v>69874</v>
      </c>
      <c r="J102" s="18">
        <f t="shared" si="69"/>
        <v>69834</v>
      </c>
      <c r="K102" s="18">
        <f t="shared" si="69"/>
        <v>0</v>
      </c>
      <c r="L102" s="18">
        <f>SUM(L103:L107)</f>
        <v>8013.47</v>
      </c>
      <c r="M102" s="18">
        <f>SUM(M103:M107)</f>
        <v>50498.6</v>
      </c>
      <c r="N102" s="18">
        <f t="shared" si="69"/>
        <v>19335.400000000001</v>
      </c>
      <c r="O102" s="18">
        <f t="shared" si="69"/>
        <v>19375.400000000001</v>
      </c>
      <c r="P102" s="18">
        <f t="shared" si="69"/>
        <v>40</v>
      </c>
      <c r="Q102" s="18">
        <f t="shared" si="69"/>
        <v>25107.89</v>
      </c>
      <c r="R102" s="18">
        <f t="shared" si="69"/>
        <v>25390.71</v>
      </c>
      <c r="S102" s="11">
        <f t="shared" si="50"/>
        <v>72.312340693644927</v>
      </c>
      <c r="T102" s="11">
        <f t="shared" si="51"/>
        <v>72.270944843575577</v>
      </c>
    </row>
    <row r="103" spans="2:33" ht="13.5" customHeight="1">
      <c r="B103" s="22">
        <v>241</v>
      </c>
      <c r="C103" s="23" t="s">
        <v>130</v>
      </c>
      <c r="D103" s="14">
        <v>100</v>
      </c>
      <c r="E103" s="14"/>
      <c r="F103" s="62">
        <f>+G103+H103</f>
        <v>0</v>
      </c>
      <c r="G103" s="14">
        <v>0</v>
      </c>
      <c r="H103" s="14">
        <v>0</v>
      </c>
      <c r="I103" s="14">
        <v>100</v>
      </c>
      <c r="J103" s="64">
        <v>100</v>
      </c>
      <c r="K103" s="14">
        <v>0</v>
      </c>
      <c r="L103" s="14">
        <v>0</v>
      </c>
      <c r="M103" s="64">
        <v>67.52</v>
      </c>
      <c r="N103" s="14">
        <f t="shared" ref="N103:N107" si="70">J103-M103</f>
        <v>32.480000000000004</v>
      </c>
      <c r="O103" s="14">
        <f t="shared" ref="O103:O107" si="71">+N103+P103</f>
        <v>32.480000000000004</v>
      </c>
      <c r="P103" s="14">
        <f>+I103-J103</f>
        <v>0</v>
      </c>
      <c r="Q103" s="64">
        <v>67.52</v>
      </c>
      <c r="R103" s="14">
        <v>0</v>
      </c>
      <c r="S103" s="16">
        <f t="shared" si="50"/>
        <v>67.52</v>
      </c>
      <c r="T103" s="16">
        <f t="shared" si="51"/>
        <v>67.52</v>
      </c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</row>
    <row r="104" spans="2:33" ht="12.75" customHeight="1">
      <c r="B104" s="22">
        <v>242</v>
      </c>
      <c r="C104" s="23" t="s">
        <v>131</v>
      </c>
      <c r="D104" s="14">
        <v>25</v>
      </c>
      <c r="E104" s="82">
        <v>0</v>
      </c>
      <c r="F104" s="62">
        <f>+G104+H104</f>
        <v>0</v>
      </c>
      <c r="G104" s="14">
        <v>0</v>
      </c>
      <c r="H104" s="14">
        <v>0</v>
      </c>
      <c r="I104" s="14">
        <v>25</v>
      </c>
      <c r="J104" s="64">
        <v>25</v>
      </c>
      <c r="K104" s="14">
        <v>0</v>
      </c>
      <c r="L104" s="63">
        <v>22.84</v>
      </c>
      <c r="M104" s="64">
        <v>22.84</v>
      </c>
      <c r="N104" s="14">
        <f t="shared" si="70"/>
        <v>2.16</v>
      </c>
      <c r="O104" s="14">
        <f t="shared" si="71"/>
        <v>2.16</v>
      </c>
      <c r="P104" s="14">
        <f>+I104-J104</f>
        <v>0</v>
      </c>
      <c r="Q104" s="64">
        <v>22.84</v>
      </c>
      <c r="R104" s="14">
        <v>0</v>
      </c>
      <c r="S104" s="16">
        <f t="shared" si="50"/>
        <v>91.36</v>
      </c>
      <c r="T104" s="16">
        <f t="shared" si="51"/>
        <v>91.36</v>
      </c>
    </row>
    <row r="105" spans="2:33" ht="13.5" customHeight="1">
      <c r="B105" s="77">
        <v>243</v>
      </c>
      <c r="C105" s="66" t="s">
        <v>132</v>
      </c>
      <c r="D105" s="14">
        <v>8186</v>
      </c>
      <c r="E105" s="82">
        <v>0</v>
      </c>
      <c r="F105" s="62">
        <f>+G105+H105</f>
        <v>143</v>
      </c>
      <c r="G105" s="14">
        <v>-6000</v>
      </c>
      <c r="H105" s="62">
        <v>6143</v>
      </c>
      <c r="I105" s="14">
        <v>8329</v>
      </c>
      <c r="J105" s="64">
        <v>8289</v>
      </c>
      <c r="K105" s="14">
        <v>0</v>
      </c>
      <c r="L105" s="63">
        <v>3094.61</v>
      </c>
      <c r="M105" s="64">
        <v>5113.66</v>
      </c>
      <c r="N105" s="14">
        <f t="shared" si="70"/>
        <v>3175.34</v>
      </c>
      <c r="O105" s="14">
        <f t="shared" si="71"/>
        <v>3215.34</v>
      </c>
      <c r="P105" s="14">
        <f>+I105-J105</f>
        <v>40</v>
      </c>
      <c r="Q105" s="64">
        <v>2087.96</v>
      </c>
      <c r="R105" s="64">
        <v>3025.7</v>
      </c>
      <c r="S105" s="16">
        <f t="shared" si="50"/>
        <v>61.692122089516218</v>
      </c>
      <c r="T105" s="16">
        <f t="shared" si="51"/>
        <v>61.395845839836717</v>
      </c>
      <c r="U105" s="24"/>
    </row>
    <row r="106" spans="2:33" ht="13.5" customHeight="1">
      <c r="B106" s="77">
        <v>244</v>
      </c>
      <c r="C106" s="66" t="s">
        <v>133</v>
      </c>
      <c r="D106" s="14">
        <v>3500</v>
      </c>
      <c r="E106" s="82">
        <v>0</v>
      </c>
      <c r="F106" s="62">
        <f>+G106+H106</f>
        <v>2271</v>
      </c>
      <c r="G106" s="14">
        <v>2271</v>
      </c>
      <c r="H106" s="62">
        <v>0</v>
      </c>
      <c r="I106" s="14">
        <v>5771</v>
      </c>
      <c r="J106" s="64">
        <v>5771</v>
      </c>
      <c r="K106" s="14">
        <v>0</v>
      </c>
      <c r="L106" s="63">
        <v>1449.97</v>
      </c>
      <c r="M106" s="64">
        <v>1449.97</v>
      </c>
      <c r="N106" s="14">
        <f t="shared" si="70"/>
        <v>4321.03</v>
      </c>
      <c r="O106" s="14">
        <f t="shared" si="71"/>
        <v>4321.03</v>
      </c>
      <c r="P106" s="14">
        <f>+I106-J106</f>
        <v>0</v>
      </c>
      <c r="Q106" s="64">
        <v>105.78</v>
      </c>
      <c r="R106" s="64">
        <v>1344.19</v>
      </c>
      <c r="S106" s="16">
        <f t="shared" si="50"/>
        <v>25.125108300121298</v>
      </c>
      <c r="T106" s="16">
        <f t="shared" si="51"/>
        <v>25.125108300121298</v>
      </c>
      <c r="U106" s="24"/>
    </row>
    <row r="107" spans="2:33" ht="13.5" customHeight="1">
      <c r="B107" s="77">
        <v>249</v>
      </c>
      <c r="C107" s="66" t="s">
        <v>134</v>
      </c>
      <c r="D107" s="14">
        <v>49976</v>
      </c>
      <c r="E107" s="82">
        <v>0</v>
      </c>
      <c r="F107" s="62">
        <f>+G107+H107</f>
        <v>5673</v>
      </c>
      <c r="G107" s="14">
        <v>4481</v>
      </c>
      <c r="H107" s="62">
        <v>1192</v>
      </c>
      <c r="I107" s="14">
        <v>55649</v>
      </c>
      <c r="J107" s="64">
        <v>55649</v>
      </c>
      <c r="K107" s="14">
        <v>0</v>
      </c>
      <c r="L107" s="63">
        <v>3446.05</v>
      </c>
      <c r="M107" s="64">
        <v>43844.61</v>
      </c>
      <c r="N107" s="14">
        <f t="shared" si="70"/>
        <v>11804.39</v>
      </c>
      <c r="O107" s="14">
        <f t="shared" si="71"/>
        <v>11804.39</v>
      </c>
      <c r="P107" s="14">
        <f>+I107-J107</f>
        <v>0</v>
      </c>
      <c r="Q107" s="64">
        <v>22823.79</v>
      </c>
      <c r="R107" s="64">
        <v>21020.82</v>
      </c>
      <c r="S107" s="16">
        <f t="shared" si="50"/>
        <v>78.787776959154698</v>
      </c>
      <c r="T107" s="16">
        <f t="shared" si="51"/>
        <v>78.787776959154698</v>
      </c>
      <c r="U107" s="24"/>
    </row>
    <row r="108" spans="2:33" ht="13.5" customHeight="1">
      <c r="B108" s="80">
        <v>250</v>
      </c>
      <c r="C108" s="43" t="s">
        <v>135</v>
      </c>
      <c r="D108" s="26">
        <f t="shared" ref="D108:R108" si="72">SUM(D109:D115)</f>
        <v>71686</v>
      </c>
      <c r="E108" s="26">
        <f t="shared" si="72"/>
        <v>0</v>
      </c>
      <c r="F108" s="18">
        <f t="shared" si="72"/>
        <v>25892</v>
      </c>
      <c r="G108" s="18">
        <f t="shared" si="72"/>
        <v>25892</v>
      </c>
      <c r="H108" s="26">
        <f t="shared" si="72"/>
        <v>0</v>
      </c>
      <c r="I108" s="26">
        <f t="shared" si="72"/>
        <v>97578</v>
      </c>
      <c r="J108" s="26">
        <f t="shared" si="72"/>
        <v>97578</v>
      </c>
      <c r="K108" s="26">
        <f>SUM(K109:K115)</f>
        <v>0</v>
      </c>
      <c r="L108" s="26">
        <f>SUM(L109:L115)</f>
        <v>7188.2000000000007</v>
      </c>
      <c r="M108" s="26">
        <f>SUM(M109:M115)</f>
        <v>33139.310000000005</v>
      </c>
      <c r="N108" s="26">
        <f>SUM(N109:N115)</f>
        <v>64438.689999999995</v>
      </c>
      <c r="O108" s="26">
        <f t="shared" si="72"/>
        <v>64438.689999999995</v>
      </c>
      <c r="P108" s="26">
        <f t="shared" si="72"/>
        <v>0</v>
      </c>
      <c r="Q108" s="26">
        <f t="shared" si="72"/>
        <v>24866.400000000001</v>
      </c>
      <c r="R108" s="26">
        <f t="shared" si="72"/>
        <v>8272.91</v>
      </c>
      <c r="S108" s="11">
        <f t="shared" si="50"/>
        <v>33.961866404312453</v>
      </c>
      <c r="T108" s="11">
        <f t="shared" si="51"/>
        <v>33.961866404312453</v>
      </c>
    </row>
    <row r="109" spans="2:33" ht="13.5" customHeight="1">
      <c r="B109" s="77">
        <v>252</v>
      </c>
      <c r="C109" s="66" t="s">
        <v>136</v>
      </c>
      <c r="D109" s="82">
        <v>200</v>
      </c>
      <c r="E109" s="62">
        <v>0</v>
      </c>
      <c r="F109" s="62">
        <f t="shared" ref="F109:F115" si="73">+G109+H109</f>
        <v>1103</v>
      </c>
      <c r="G109" s="62">
        <v>1103</v>
      </c>
      <c r="H109" s="62">
        <v>0</v>
      </c>
      <c r="I109" s="82">
        <v>1303</v>
      </c>
      <c r="J109" s="64">
        <v>1303</v>
      </c>
      <c r="K109" s="62">
        <v>0</v>
      </c>
      <c r="L109" s="14">
        <v>0</v>
      </c>
      <c r="M109" s="64">
        <v>100.05</v>
      </c>
      <c r="N109" s="14">
        <f t="shared" ref="N109:N115" si="74">J109-M109</f>
        <v>1202.95</v>
      </c>
      <c r="O109" s="14">
        <f t="shared" ref="O109:O115" si="75">+N109+P109</f>
        <v>1202.95</v>
      </c>
      <c r="P109" s="14">
        <f t="shared" ref="P109:P115" si="76">+I109-J109</f>
        <v>0</v>
      </c>
      <c r="Q109" s="64">
        <v>100.05</v>
      </c>
      <c r="R109" s="14">
        <v>0</v>
      </c>
      <c r="S109" s="16">
        <f t="shared" si="50"/>
        <v>7.6784343821949346</v>
      </c>
      <c r="T109" s="16">
        <f t="shared" si="51"/>
        <v>7.6784343821949346</v>
      </c>
    </row>
    <row r="110" spans="2:33" ht="13.5" customHeight="1">
      <c r="B110" s="77">
        <v>253</v>
      </c>
      <c r="C110" s="66" t="s">
        <v>137</v>
      </c>
      <c r="D110" s="82">
        <v>3325</v>
      </c>
      <c r="E110" s="82">
        <v>0</v>
      </c>
      <c r="F110" s="62">
        <f t="shared" si="73"/>
        <v>377</v>
      </c>
      <c r="G110" s="62">
        <v>377</v>
      </c>
      <c r="H110" s="62">
        <v>0</v>
      </c>
      <c r="I110" s="82">
        <v>3702</v>
      </c>
      <c r="J110" s="64">
        <v>3702</v>
      </c>
      <c r="K110" s="62">
        <v>0</v>
      </c>
      <c r="L110" s="63">
        <v>145.33000000000001</v>
      </c>
      <c r="M110" s="64">
        <v>618.28</v>
      </c>
      <c r="N110" s="14">
        <f t="shared" si="74"/>
        <v>3083.7200000000003</v>
      </c>
      <c r="O110" s="14">
        <f t="shared" si="75"/>
        <v>3083.7200000000003</v>
      </c>
      <c r="P110" s="14">
        <f t="shared" si="76"/>
        <v>0</v>
      </c>
      <c r="Q110" s="64">
        <v>560.09</v>
      </c>
      <c r="R110" s="64">
        <v>58.19</v>
      </c>
      <c r="S110" s="16">
        <f t="shared" si="50"/>
        <v>16.701242571582927</v>
      </c>
      <c r="T110" s="16">
        <f t="shared" si="51"/>
        <v>16.701242571582927</v>
      </c>
    </row>
    <row r="111" spans="2:33" ht="13.5" customHeight="1">
      <c r="B111" s="77">
        <v>254</v>
      </c>
      <c r="C111" s="66" t="s">
        <v>138</v>
      </c>
      <c r="D111" s="82">
        <v>8600</v>
      </c>
      <c r="E111" s="82">
        <v>0</v>
      </c>
      <c r="F111" s="62">
        <f t="shared" si="73"/>
        <v>5764</v>
      </c>
      <c r="G111" s="62">
        <v>5764</v>
      </c>
      <c r="H111" s="62">
        <v>0</v>
      </c>
      <c r="I111" s="82">
        <v>14364</v>
      </c>
      <c r="J111" s="64">
        <v>14364</v>
      </c>
      <c r="K111" s="62">
        <v>0</v>
      </c>
      <c r="L111" s="63">
        <v>3769.35</v>
      </c>
      <c r="M111" s="64">
        <v>10167.790000000001</v>
      </c>
      <c r="N111" s="14">
        <f t="shared" si="74"/>
        <v>4196.2099999999991</v>
      </c>
      <c r="O111" s="14">
        <f t="shared" si="75"/>
        <v>4196.2099999999991</v>
      </c>
      <c r="P111" s="14">
        <f t="shared" si="76"/>
        <v>0</v>
      </c>
      <c r="Q111" s="64">
        <v>4387.55</v>
      </c>
      <c r="R111" s="64">
        <v>5780.24</v>
      </c>
      <c r="S111" s="16">
        <f t="shared" si="50"/>
        <v>70.786619326093017</v>
      </c>
      <c r="T111" s="16">
        <f t="shared" si="51"/>
        <v>70.786619326093017</v>
      </c>
    </row>
    <row r="112" spans="2:33" ht="13.5" customHeight="1">
      <c r="B112" s="77">
        <v>255</v>
      </c>
      <c r="C112" s="66" t="s">
        <v>139</v>
      </c>
      <c r="D112" s="82">
        <v>41300</v>
      </c>
      <c r="E112" s="82">
        <v>0</v>
      </c>
      <c r="F112" s="62">
        <f t="shared" si="73"/>
        <v>11117</v>
      </c>
      <c r="G112" s="62">
        <v>11117</v>
      </c>
      <c r="H112" s="62">
        <v>0</v>
      </c>
      <c r="I112" s="82">
        <v>52417</v>
      </c>
      <c r="J112" s="64">
        <v>52417</v>
      </c>
      <c r="K112" s="62">
        <v>0</v>
      </c>
      <c r="L112" s="63">
        <v>1537.01</v>
      </c>
      <c r="M112" s="64">
        <v>11056.67</v>
      </c>
      <c r="N112" s="14">
        <f t="shared" si="74"/>
        <v>41360.33</v>
      </c>
      <c r="O112" s="14">
        <f t="shared" si="75"/>
        <v>41360.33</v>
      </c>
      <c r="P112" s="14">
        <f t="shared" si="76"/>
        <v>0</v>
      </c>
      <c r="Q112" s="64">
        <v>10058.64</v>
      </c>
      <c r="R112" s="64">
        <v>998.03</v>
      </c>
      <c r="S112" s="16">
        <f t="shared" si="50"/>
        <v>21.093671900337675</v>
      </c>
      <c r="T112" s="16">
        <f t="shared" si="51"/>
        <v>21.093671900337675</v>
      </c>
    </row>
    <row r="113" spans="2:20" ht="13.5" customHeight="1">
      <c r="B113" s="77">
        <v>256</v>
      </c>
      <c r="C113" s="66" t="s">
        <v>140</v>
      </c>
      <c r="D113" s="82">
        <v>9011</v>
      </c>
      <c r="E113" s="82">
        <v>0</v>
      </c>
      <c r="F113" s="62">
        <f t="shared" si="73"/>
        <v>3302</v>
      </c>
      <c r="G113" s="62">
        <v>3302</v>
      </c>
      <c r="H113" s="62">
        <v>0</v>
      </c>
      <c r="I113" s="82">
        <v>12313</v>
      </c>
      <c r="J113" s="64">
        <v>12313</v>
      </c>
      <c r="K113" s="62">
        <v>0</v>
      </c>
      <c r="L113" s="63">
        <v>614.73</v>
      </c>
      <c r="M113" s="64">
        <v>3296.84</v>
      </c>
      <c r="N113" s="14">
        <f t="shared" si="74"/>
        <v>9016.16</v>
      </c>
      <c r="O113" s="14">
        <f t="shared" si="75"/>
        <v>9016.16</v>
      </c>
      <c r="P113" s="14">
        <f t="shared" si="76"/>
        <v>0</v>
      </c>
      <c r="Q113" s="64">
        <v>2306.5700000000002</v>
      </c>
      <c r="R113" s="64">
        <v>990.27</v>
      </c>
      <c r="S113" s="16">
        <f t="shared" si="50"/>
        <v>26.775278161292942</v>
      </c>
      <c r="T113" s="16">
        <f t="shared" si="51"/>
        <v>26.775278161292942</v>
      </c>
    </row>
    <row r="114" spans="2:20" ht="13.5" customHeight="1">
      <c r="B114" s="77">
        <v>257</v>
      </c>
      <c r="C114" s="66" t="s">
        <v>141</v>
      </c>
      <c r="D114" s="82">
        <v>500</v>
      </c>
      <c r="E114" s="82">
        <v>0</v>
      </c>
      <c r="F114" s="62">
        <f t="shared" si="73"/>
        <v>1507</v>
      </c>
      <c r="G114" s="62">
        <v>1507</v>
      </c>
      <c r="H114" s="62">
        <v>0</v>
      </c>
      <c r="I114" s="82">
        <v>2007</v>
      </c>
      <c r="J114" s="64">
        <v>2007</v>
      </c>
      <c r="K114" s="62">
        <v>0</v>
      </c>
      <c r="L114" s="63">
        <v>219.1</v>
      </c>
      <c r="M114" s="64">
        <v>488.74</v>
      </c>
      <c r="N114" s="14">
        <f t="shared" si="74"/>
        <v>1518.26</v>
      </c>
      <c r="O114" s="14">
        <f t="shared" si="75"/>
        <v>1518.26</v>
      </c>
      <c r="P114" s="14">
        <f t="shared" si="76"/>
        <v>0</v>
      </c>
      <c r="Q114" s="64">
        <v>481.26</v>
      </c>
      <c r="R114" s="64">
        <v>7.48</v>
      </c>
      <c r="S114" s="16">
        <f t="shared" si="50"/>
        <v>24.351768809167911</v>
      </c>
      <c r="T114" s="16">
        <f t="shared" si="51"/>
        <v>24.351768809167911</v>
      </c>
    </row>
    <row r="115" spans="2:20" ht="13.5" customHeight="1">
      <c r="B115" s="77">
        <v>259</v>
      </c>
      <c r="C115" s="66" t="s">
        <v>142</v>
      </c>
      <c r="D115" s="82">
        <v>8750</v>
      </c>
      <c r="E115" s="82">
        <v>0</v>
      </c>
      <c r="F115" s="62">
        <f t="shared" si="73"/>
        <v>2722</v>
      </c>
      <c r="G115" s="62">
        <v>2722</v>
      </c>
      <c r="H115" s="62">
        <v>0</v>
      </c>
      <c r="I115" s="82">
        <v>11472</v>
      </c>
      <c r="J115" s="64">
        <v>11472</v>
      </c>
      <c r="K115" s="62">
        <v>0</v>
      </c>
      <c r="L115" s="63">
        <v>902.68</v>
      </c>
      <c r="M115" s="64">
        <v>7410.94</v>
      </c>
      <c r="N115" s="14">
        <f t="shared" si="74"/>
        <v>4061.0600000000004</v>
      </c>
      <c r="O115" s="14">
        <f t="shared" si="75"/>
        <v>4061.0600000000004</v>
      </c>
      <c r="P115" s="14">
        <f t="shared" si="76"/>
        <v>0</v>
      </c>
      <c r="Q115" s="64">
        <v>6972.24</v>
      </c>
      <c r="R115" s="64">
        <v>438.7</v>
      </c>
      <c r="S115" s="16">
        <f t="shared" si="50"/>
        <v>64.600244072524404</v>
      </c>
      <c r="T115" s="16">
        <f t="shared" si="51"/>
        <v>64.600244072524404</v>
      </c>
    </row>
    <row r="116" spans="2:20" ht="13.5" customHeight="1">
      <c r="B116" s="80">
        <v>260</v>
      </c>
      <c r="C116" s="43" t="s">
        <v>143</v>
      </c>
      <c r="D116" s="26">
        <f>SUM(D117:D122)</f>
        <v>138601</v>
      </c>
      <c r="E116" s="26">
        <f t="shared" ref="E116:R116" si="77">SUM(E117:E122)</f>
        <v>0</v>
      </c>
      <c r="F116" s="26">
        <f t="shared" si="77"/>
        <v>84760</v>
      </c>
      <c r="G116" s="26">
        <f t="shared" si="77"/>
        <v>-30073</v>
      </c>
      <c r="H116" s="26">
        <f t="shared" si="77"/>
        <v>114833</v>
      </c>
      <c r="I116" s="26">
        <f>SUM(I117:I122)</f>
        <v>223361</v>
      </c>
      <c r="J116" s="26">
        <f>SUM(J117:J122)</f>
        <v>223341</v>
      </c>
      <c r="K116" s="26">
        <f t="shared" si="77"/>
        <v>0</v>
      </c>
      <c r="L116" s="26">
        <f>SUM(L117:L122)</f>
        <v>6070.33</v>
      </c>
      <c r="M116" s="26">
        <f>SUM(M117:M122)</f>
        <v>134970.56</v>
      </c>
      <c r="N116" s="26">
        <f>SUM(N117:N122)</f>
        <v>88370.44</v>
      </c>
      <c r="O116" s="26">
        <f t="shared" si="77"/>
        <v>88390.44</v>
      </c>
      <c r="P116" s="26">
        <f>SUM(P117:P122)</f>
        <v>20</v>
      </c>
      <c r="Q116" s="26">
        <f t="shared" si="77"/>
        <v>78750.91</v>
      </c>
      <c r="R116" s="26">
        <f t="shared" si="77"/>
        <v>56219.65</v>
      </c>
      <c r="S116" s="11">
        <f t="shared" si="50"/>
        <v>60.432504555813757</v>
      </c>
      <c r="T116" s="11">
        <f t="shared" si="51"/>
        <v>60.427093360076292</v>
      </c>
    </row>
    <row r="117" spans="2:20" ht="13.5" customHeight="1">
      <c r="B117" s="77">
        <v>261</v>
      </c>
      <c r="C117" s="66" t="s">
        <v>144</v>
      </c>
      <c r="D117" s="82">
        <v>3060</v>
      </c>
      <c r="E117" s="62">
        <v>0</v>
      </c>
      <c r="F117" s="62">
        <f t="shared" ref="F117:F122" si="78">+G117+H117</f>
        <v>1142</v>
      </c>
      <c r="G117" s="62">
        <v>470</v>
      </c>
      <c r="H117" s="62">
        <v>672</v>
      </c>
      <c r="I117" s="82">
        <v>4202</v>
      </c>
      <c r="J117" s="64">
        <v>4182</v>
      </c>
      <c r="K117" s="62">
        <v>0</v>
      </c>
      <c r="L117" s="14">
        <v>0</v>
      </c>
      <c r="M117" s="64">
        <v>988.34</v>
      </c>
      <c r="N117" s="14">
        <f t="shared" ref="N117:N122" si="79">J117-M117</f>
        <v>3193.66</v>
      </c>
      <c r="O117" s="14">
        <f t="shared" ref="O117:O122" si="80">+N117+P117</f>
        <v>3213.66</v>
      </c>
      <c r="P117" s="14">
        <f t="shared" ref="P117:P122" si="81">+I117-J117</f>
        <v>20</v>
      </c>
      <c r="Q117" s="64">
        <v>988.34</v>
      </c>
      <c r="R117" s="14">
        <v>0</v>
      </c>
      <c r="S117" s="16">
        <f t="shared" si="50"/>
        <v>23.633189861310377</v>
      </c>
      <c r="T117" s="16">
        <f t="shared" si="51"/>
        <v>23.520704426463588</v>
      </c>
    </row>
    <row r="118" spans="2:20" ht="13.5" customHeight="1">
      <c r="B118" s="77">
        <v>262</v>
      </c>
      <c r="C118" s="66" t="s">
        <v>145</v>
      </c>
      <c r="D118" s="82">
        <v>37696</v>
      </c>
      <c r="E118" s="82">
        <v>0</v>
      </c>
      <c r="F118" s="62">
        <f t="shared" si="78"/>
        <v>-5545</v>
      </c>
      <c r="G118" s="62">
        <v>-5917</v>
      </c>
      <c r="H118" s="62">
        <v>372</v>
      </c>
      <c r="I118" s="82">
        <v>32151</v>
      </c>
      <c r="J118" s="64">
        <v>32151</v>
      </c>
      <c r="K118" s="62">
        <v>0</v>
      </c>
      <c r="L118" s="63">
        <v>729.26</v>
      </c>
      <c r="M118" s="64">
        <v>3770.14</v>
      </c>
      <c r="N118" s="14">
        <f t="shared" si="79"/>
        <v>28380.86</v>
      </c>
      <c r="O118" s="14">
        <f t="shared" si="80"/>
        <v>28380.86</v>
      </c>
      <c r="P118" s="14">
        <f t="shared" si="81"/>
        <v>0</v>
      </c>
      <c r="Q118" s="64">
        <v>2237.1</v>
      </c>
      <c r="R118" s="64">
        <v>1533.04</v>
      </c>
      <c r="S118" s="16">
        <f t="shared" si="50"/>
        <v>11.72635376815651</v>
      </c>
      <c r="T118" s="16">
        <f t="shared" si="51"/>
        <v>11.72635376815651</v>
      </c>
    </row>
    <row r="119" spans="2:20" ht="13.5" customHeight="1">
      <c r="B119" s="77">
        <v>263</v>
      </c>
      <c r="C119" s="66" t="s">
        <v>146</v>
      </c>
      <c r="D119" s="82">
        <v>8700</v>
      </c>
      <c r="E119" s="82">
        <v>0</v>
      </c>
      <c r="F119" s="62">
        <f t="shared" si="78"/>
        <v>2443</v>
      </c>
      <c r="G119" s="62">
        <v>918</v>
      </c>
      <c r="H119" s="62">
        <v>1525</v>
      </c>
      <c r="I119" s="82">
        <v>11143</v>
      </c>
      <c r="J119" s="64">
        <v>11143</v>
      </c>
      <c r="K119" s="62">
        <v>0</v>
      </c>
      <c r="L119" s="63">
        <v>150.34</v>
      </c>
      <c r="M119" s="64">
        <v>978.54</v>
      </c>
      <c r="N119" s="14">
        <f t="shared" si="79"/>
        <v>10164.459999999999</v>
      </c>
      <c r="O119" s="14">
        <f t="shared" si="80"/>
        <v>10164.459999999999</v>
      </c>
      <c r="P119" s="14">
        <f t="shared" si="81"/>
        <v>0</v>
      </c>
      <c r="Q119" s="64">
        <v>828.2</v>
      </c>
      <c r="R119" s="64">
        <v>150.34</v>
      </c>
      <c r="S119" s="16">
        <f t="shared" si="50"/>
        <v>8.7816566454276224</v>
      </c>
      <c r="T119" s="16">
        <f t="shared" si="51"/>
        <v>8.7816566454276224</v>
      </c>
    </row>
    <row r="120" spans="2:20" ht="13.5" customHeight="1">
      <c r="B120" s="77">
        <v>265</v>
      </c>
      <c r="C120" s="66" t="s">
        <v>147</v>
      </c>
      <c r="D120" s="82">
        <v>22534</v>
      </c>
      <c r="E120" s="82">
        <v>0</v>
      </c>
      <c r="F120" s="62">
        <f t="shared" si="78"/>
        <v>3796</v>
      </c>
      <c r="G120" s="62">
        <v>3796</v>
      </c>
      <c r="H120" s="62">
        <v>0</v>
      </c>
      <c r="I120" s="82">
        <v>26330</v>
      </c>
      <c r="J120" s="64">
        <v>26330</v>
      </c>
      <c r="K120" s="62">
        <v>0</v>
      </c>
      <c r="L120" s="63">
        <v>2705.14</v>
      </c>
      <c r="M120" s="64">
        <v>10423.07</v>
      </c>
      <c r="N120" s="14">
        <f t="shared" si="79"/>
        <v>15906.93</v>
      </c>
      <c r="O120" s="14">
        <f t="shared" si="80"/>
        <v>15906.93</v>
      </c>
      <c r="P120" s="14">
        <f t="shared" si="81"/>
        <v>0</v>
      </c>
      <c r="Q120" s="64">
        <v>6856.46</v>
      </c>
      <c r="R120" s="64">
        <v>3566.61</v>
      </c>
      <c r="S120" s="16">
        <f t="shared" si="50"/>
        <v>39.586289403721992</v>
      </c>
      <c r="T120" s="16">
        <f t="shared" si="51"/>
        <v>39.586289403721992</v>
      </c>
    </row>
    <row r="121" spans="2:20" ht="13.5" customHeight="1">
      <c r="B121" s="77">
        <v>266</v>
      </c>
      <c r="C121" s="66" t="s">
        <v>148</v>
      </c>
      <c r="D121" s="82">
        <v>500</v>
      </c>
      <c r="E121" s="82">
        <v>0</v>
      </c>
      <c r="F121" s="62">
        <f t="shared" si="78"/>
        <v>0</v>
      </c>
      <c r="G121" s="62">
        <v>0</v>
      </c>
      <c r="H121" s="62">
        <v>0</v>
      </c>
      <c r="I121" s="82">
        <v>500</v>
      </c>
      <c r="J121" s="64">
        <v>500</v>
      </c>
      <c r="K121" s="62">
        <v>0</v>
      </c>
      <c r="L121" s="14">
        <v>0</v>
      </c>
      <c r="M121" s="14">
        <v>0</v>
      </c>
      <c r="N121" s="14">
        <f t="shared" si="79"/>
        <v>500</v>
      </c>
      <c r="O121" s="14">
        <f t="shared" si="80"/>
        <v>500</v>
      </c>
      <c r="P121" s="14">
        <f t="shared" si="81"/>
        <v>0</v>
      </c>
      <c r="Q121" s="14">
        <v>0</v>
      </c>
      <c r="R121" s="14">
        <v>0</v>
      </c>
      <c r="S121" s="16">
        <f t="shared" si="50"/>
        <v>0</v>
      </c>
      <c r="T121" s="16">
        <f t="shared" si="51"/>
        <v>0</v>
      </c>
    </row>
    <row r="122" spans="2:20" ht="13.5" customHeight="1">
      <c r="B122" s="77">
        <v>269</v>
      </c>
      <c r="C122" s="66" t="s">
        <v>149</v>
      </c>
      <c r="D122" s="82">
        <v>66111</v>
      </c>
      <c r="E122" s="82">
        <v>0</v>
      </c>
      <c r="F122" s="62">
        <f t="shared" si="78"/>
        <v>82924</v>
      </c>
      <c r="G122" s="62">
        <v>-29340</v>
      </c>
      <c r="H122" s="62">
        <v>112264</v>
      </c>
      <c r="I122" s="82">
        <v>149035</v>
      </c>
      <c r="J122" s="64">
        <v>149035</v>
      </c>
      <c r="K122" s="62">
        <v>0</v>
      </c>
      <c r="L122" s="63">
        <v>2485.59</v>
      </c>
      <c r="M122" s="64">
        <v>118810.47</v>
      </c>
      <c r="N122" s="14">
        <f t="shared" si="79"/>
        <v>30224.53</v>
      </c>
      <c r="O122" s="14">
        <f t="shared" si="80"/>
        <v>30224.53</v>
      </c>
      <c r="P122" s="14">
        <f t="shared" si="81"/>
        <v>0</v>
      </c>
      <c r="Q122" s="64">
        <v>67840.81</v>
      </c>
      <c r="R122" s="64">
        <v>50969.66</v>
      </c>
      <c r="S122" s="16">
        <f t="shared" si="50"/>
        <v>79.719844331868345</v>
      </c>
      <c r="T122" s="16">
        <f t="shared" si="51"/>
        <v>79.719844331868345</v>
      </c>
    </row>
    <row r="123" spans="2:20" ht="13.5" customHeight="1">
      <c r="B123" s="80">
        <v>270</v>
      </c>
      <c r="C123" s="43" t="s">
        <v>150</v>
      </c>
      <c r="D123" s="26">
        <f>SUM(D124:D129)</f>
        <v>296450</v>
      </c>
      <c r="E123" s="26">
        <f t="shared" ref="E123:Q123" si="82">SUM(E124:E129)</f>
        <v>0</v>
      </c>
      <c r="F123" s="18">
        <f t="shared" si="82"/>
        <v>-42481</v>
      </c>
      <c r="G123" s="18">
        <f>SUM(G124:G129)</f>
        <v>-55657</v>
      </c>
      <c r="H123" s="26">
        <f t="shared" si="82"/>
        <v>13176</v>
      </c>
      <c r="I123" s="26">
        <f>SUM(I124:I129)</f>
        <v>253969</v>
      </c>
      <c r="J123" s="26">
        <f t="shared" si="82"/>
        <v>253133</v>
      </c>
      <c r="K123" s="26">
        <f t="shared" si="82"/>
        <v>0</v>
      </c>
      <c r="L123" s="26">
        <f t="shared" si="82"/>
        <v>14790.81</v>
      </c>
      <c r="M123" s="26">
        <f>SUM(M124:M129)</f>
        <v>145030.73000000004</v>
      </c>
      <c r="N123" s="26">
        <f t="shared" si="82"/>
        <v>108102.26999999999</v>
      </c>
      <c r="O123" s="26">
        <f t="shared" si="82"/>
        <v>108938.26999999999</v>
      </c>
      <c r="P123" s="26">
        <f t="shared" si="82"/>
        <v>836</v>
      </c>
      <c r="Q123" s="26">
        <f t="shared" si="82"/>
        <v>69851.95</v>
      </c>
      <c r="R123" s="26">
        <f>SUM(R124:R129)</f>
        <v>75178.78</v>
      </c>
      <c r="S123" s="11">
        <f t="shared" si="50"/>
        <v>57.294280082012236</v>
      </c>
      <c r="T123" s="11">
        <f t="shared" si="51"/>
        <v>57.105682189558578</v>
      </c>
    </row>
    <row r="124" spans="2:20" ht="13.5" customHeight="1">
      <c r="B124" s="77">
        <v>271</v>
      </c>
      <c r="C124" s="66" t="s">
        <v>151</v>
      </c>
      <c r="D124" s="82">
        <v>5344</v>
      </c>
      <c r="E124" s="82">
        <v>0</v>
      </c>
      <c r="F124" s="62">
        <f t="shared" ref="F124:F129" si="83">+G124+H124</f>
        <v>6485</v>
      </c>
      <c r="G124" s="62">
        <v>2605</v>
      </c>
      <c r="H124" s="62">
        <v>3880</v>
      </c>
      <c r="I124" s="82">
        <v>11829</v>
      </c>
      <c r="J124" s="64">
        <v>11699</v>
      </c>
      <c r="K124" s="62">
        <v>0</v>
      </c>
      <c r="L124" s="63">
        <v>1055.56</v>
      </c>
      <c r="M124" s="64">
        <v>4087.14</v>
      </c>
      <c r="N124" s="14">
        <f t="shared" ref="N124:N129" si="84">J124-M124</f>
        <v>7611.8600000000006</v>
      </c>
      <c r="O124" s="14">
        <f t="shared" ref="O124:O130" si="85">+N124+P124</f>
        <v>7741.8600000000006</v>
      </c>
      <c r="P124" s="14">
        <f t="shared" ref="P124:P130" si="86">+I124-J124</f>
        <v>130</v>
      </c>
      <c r="Q124" s="64">
        <v>3287.75</v>
      </c>
      <c r="R124" s="64">
        <v>799.39</v>
      </c>
      <c r="S124" s="16">
        <f t="shared" si="50"/>
        <v>34.935806479186255</v>
      </c>
      <c r="T124" s="16">
        <f t="shared" si="51"/>
        <v>34.551864062896271</v>
      </c>
    </row>
    <row r="125" spans="2:20" ht="13.5" customHeight="1">
      <c r="B125" s="77">
        <v>273</v>
      </c>
      <c r="C125" s="66" t="s">
        <v>152</v>
      </c>
      <c r="D125" s="82">
        <v>178917</v>
      </c>
      <c r="E125" s="82">
        <v>0</v>
      </c>
      <c r="F125" s="62">
        <f>+G125+H125</f>
        <v>-46418</v>
      </c>
      <c r="G125" s="62">
        <v>-50169</v>
      </c>
      <c r="H125" s="62">
        <v>3751</v>
      </c>
      <c r="I125" s="82">
        <v>132499</v>
      </c>
      <c r="J125" s="64">
        <v>132499</v>
      </c>
      <c r="K125" s="62">
        <v>0</v>
      </c>
      <c r="L125" s="63">
        <v>2359.41</v>
      </c>
      <c r="M125" s="64">
        <v>104085.21</v>
      </c>
      <c r="N125" s="14">
        <f t="shared" si="84"/>
        <v>28413.789999999994</v>
      </c>
      <c r="O125" s="14">
        <f t="shared" si="85"/>
        <v>28413.789999999994</v>
      </c>
      <c r="P125" s="14">
        <f t="shared" si="86"/>
        <v>0</v>
      </c>
      <c r="Q125" s="64">
        <v>44306.41</v>
      </c>
      <c r="R125" s="64">
        <v>59778.8</v>
      </c>
      <c r="S125" s="16">
        <f t="shared" si="50"/>
        <v>78.555468343157315</v>
      </c>
      <c r="T125" s="16">
        <f t="shared" si="51"/>
        <v>78.555468343157315</v>
      </c>
    </row>
    <row r="126" spans="2:20" ht="13.5" customHeight="1">
      <c r="B126" s="77">
        <v>274</v>
      </c>
      <c r="C126" s="66" t="s">
        <v>153</v>
      </c>
      <c r="D126" s="82">
        <v>825</v>
      </c>
      <c r="E126" s="82">
        <v>0</v>
      </c>
      <c r="F126" s="62">
        <f t="shared" si="83"/>
        <v>1758</v>
      </c>
      <c r="G126" s="62">
        <v>1658</v>
      </c>
      <c r="H126" s="62">
        <v>100</v>
      </c>
      <c r="I126" s="82">
        <v>2583</v>
      </c>
      <c r="J126" s="64">
        <v>2583</v>
      </c>
      <c r="K126" s="62">
        <v>0</v>
      </c>
      <c r="L126" s="63">
        <v>162.16999999999999</v>
      </c>
      <c r="M126" s="64">
        <v>237.07</v>
      </c>
      <c r="N126" s="14">
        <f t="shared" si="84"/>
        <v>2345.9299999999998</v>
      </c>
      <c r="O126" s="14">
        <f t="shared" si="85"/>
        <v>2345.9299999999998</v>
      </c>
      <c r="P126" s="14">
        <f t="shared" si="86"/>
        <v>0</v>
      </c>
      <c r="Q126" s="64">
        <v>74.900000000000006</v>
      </c>
      <c r="R126" s="64">
        <v>162.16999999999999</v>
      </c>
      <c r="S126" s="16">
        <f t="shared" si="50"/>
        <v>9.1780874951606659</v>
      </c>
      <c r="T126" s="16">
        <f t="shared" si="51"/>
        <v>9.1780874951606659</v>
      </c>
    </row>
    <row r="127" spans="2:20" ht="13.5" customHeight="1">
      <c r="B127" s="77">
        <v>275</v>
      </c>
      <c r="C127" s="66" t="s">
        <v>154</v>
      </c>
      <c r="D127" s="82">
        <v>109134</v>
      </c>
      <c r="E127" s="82">
        <v>0</v>
      </c>
      <c r="F127" s="62">
        <f t="shared" si="83"/>
        <v>-8718</v>
      </c>
      <c r="G127" s="62">
        <v>-14153</v>
      </c>
      <c r="H127" s="62">
        <v>5435</v>
      </c>
      <c r="I127" s="82">
        <v>100416</v>
      </c>
      <c r="J127" s="64">
        <v>99902</v>
      </c>
      <c r="K127" s="62">
        <v>0</v>
      </c>
      <c r="L127" s="63">
        <v>10289.57</v>
      </c>
      <c r="M127" s="64">
        <v>34173.22</v>
      </c>
      <c r="N127" s="14">
        <f t="shared" si="84"/>
        <v>65728.78</v>
      </c>
      <c r="O127" s="14">
        <f t="shared" si="85"/>
        <v>66242.78</v>
      </c>
      <c r="P127" s="14">
        <f t="shared" si="86"/>
        <v>514</v>
      </c>
      <c r="Q127" s="64">
        <v>20317.88</v>
      </c>
      <c r="R127" s="64">
        <v>13855.34</v>
      </c>
      <c r="S127" s="16">
        <f t="shared" si="50"/>
        <v>34.206742607755601</v>
      </c>
      <c r="T127" s="16">
        <f t="shared" si="51"/>
        <v>34.031648342893561</v>
      </c>
    </row>
    <row r="128" spans="2:20" ht="13.5" customHeight="1">
      <c r="B128" s="78">
        <v>277</v>
      </c>
      <c r="C128" s="66" t="s">
        <v>155</v>
      </c>
      <c r="D128" s="82">
        <v>350</v>
      </c>
      <c r="E128" s="82">
        <v>0</v>
      </c>
      <c r="F128" s="62">
        <f t="shared" si="83"/>
        <v>1050</v>
      </c>
      <c r="G128" s="62">
        <v>1050</v>
      </c>
      <c r="H128" s="62">
        <v>0</v>
      </c>
      <c r="I128" s="82">
        <v>1400</v>
      </c>
      <c r="J128" s="64">
        <v>1400</v>
      </c>
      <c r="K128" s="62">
        <v>0</v>
      </c>
      <c r="L128" s="63">
        <v>202.17</v>
      </c>
      <c r="M128" s="64">
        <v>728.92</v>
      </c>
      <c r="N128" s="14">
        <f t="shared" si="84"/>
        <v>671.08</v>
      </c>
      <c r="O128" s="14">
        <f t="shared" si="85"/>
        <v>671.08</v>
      </c>
      <c r="P128" s="14">
        <f t="shared" si="86"/>
        <v>0</v>
      </c>
      <c r="Q128" s="64">
        <v>702.17</v>
      </c>
      <c r="R128" s="64">
        <v>26.75</v>
      </c>
      <c r="S128" s="16">
        <f t="shared" si="50"/>
        <v>52.065714285714279</v>
      </c>
      <c r="T128" s="16">
        <f t="shared" si="51"/>
        <v>52.065714285714279</v>
      </c>
    </row>
    <row r="129" spans="1:1031" ht="13.5" customHeight="1">
      <c r="B129" s="22">
        <v>279</v>
      </c>
      <c r="C129" s="66" t="s">
        <v>156</v>
      </c>
      <c r="D129" s="82">
        <v>1880</v>
      </c>
      <c r="E129" s="82">
        <v>0</v>
      </c>
      <c r="F129" s="62">
        <f t="shared" si="83"/>
        <v>3362</v>
      </c>
      <c r="G129" s="62">
        <v>3352</v>
      </c>
      <c r="H129" s="62">
        <v>10</v>
      </c>
      <c r="I129" s="82">
        <v>5242</v>
      </c>
      <c r="J129" s="64">
        <v>5050</v>
      </c>
      <c r="K129" s="62">
        <v>0</v>
      </c>
      <c r="L129" s="63">
        <v>721.93</v>
      </c>
      <c r="M129" s="64">
        <v>1719.17</v>
      </c>
      <c r="N129" s="14">
        <f t="shared" si="84"/>
        <v>3330.83</v>
      </c>
      <c r="O129" s="14">
        <f>+N129+P129</f>
        <v>3522.83</v>
      </c>
      <c r="P129" s="14">
        <f t="shared" si="86"/>
        <v>192</v>
      </c>
      <c r="Q129" s="64">
        <v>1162.8399999999999</v>
      </c>
      <c r="R129" s="64">
        <v>556.33000000000004</v>
      </c>
      <c r="S129" s="16">
        <f t="shared" si="50"/>
        <v>34.042970297029704</v>
      </c>
      <c r="T129" s="16">
        <f t="shared" si="51"/>
        <v>32.796070202212896</v>
      </c>
    </row>
    <row r="130" spans="1:1031" ht="13.5" customHeight="1">
      <c r="B130" s="80">
        <v>280</v>
      </c>
      <c r="C130" s="43" t="s">
        <v>157</v>
      </c>
      <c r="D130" s="83">
        <v>112042</v>
      </c>
      <c r="E130" s="83">
        <v>0</v>
      </c>
      <c r="F130" s="70">
        <f>+G130+H130</f>
        <v>-25566</v>
      </c>
      <c r="G130" s="70">
        <v>-46966</v>
      </c>
      <c r="H130" s="70">
        <v>21400</v>
      </c>
      <c r="I130" s="83">
        <v>86476</v>
      </c>
      <c r="J130" s="72">
        <v>86476</v>
      </c>
      <c r="K130" s="70">
        <v>0</v>
      </c>
      <c r="L130" s="71">
        <v>15068.81</v>
      </c>
      <c r="M130" s="18">
        <v>71016.92</v>
      </c>
      <c r="N130" s="18">
        <f>J130-M130</f>
        <v>15459.080000000002</v>
      </c>
      <c r="O130" s="18">
        <f t="shared" si="85"/>
        <v>15459.080000000002</v>
      </c>
      <c r="P130" s="18">
        <f t="shared" si="86"/>
        <v>0</v>
      </c>
      <c r="Q130" s="72">
        <v>27937.15</v>
      </c>
      <c r="R130" s="72">
        <v>43079.77</v>
      </c>
      <c r="S130" s="11">
        <f t="shared" si="50"/>
        <v>82.123271196632587</v>
      </c>
      <c r="T130" s="11">
        <f t="shared" si="51"/>
        <v>82.123271196632587</v>
      </c>
    </row>
    <row r="131" spans="1:1031" ht="13.5" customHeight="1">
      <c r="B131" s="80">
        <v>290</v>
      </c>
      <c r="C131" s="21" t="s">
        <v>158</v>
      </c>
      <c r="D131" s="26">
        <v>0</v>
      </c>
      <c r="E131" s="26">
        <f>SUM(E132:E133)</f>
        <v>0</v>
      </c>
      <c r="F131" s="26">
        <f>SUM(F132:F133)</f>
        <v>372</v>
      </c>
      <c r="G131" s="26">
        <f>SUM(G132:G133)</f>
        <v>372</v>
      </c>
      <c r="H131" s="26">
        <f>SUM(H132:H133)</f>
        <v>0</v>
      </c>
      <c r="I131" s="26">
        <f>+I132+I133</f>
        <v>372</v>
      </c>
      <c r="J131" s="26">
        <f>+J132+J133</f>
        <v>372</v>
      </c>
      <c r="K131" s="26">
        <f t="shared" ref="K131:R131" si="87">SUM(K132:K133)</f>
        <v>0</v>
      </c>
      <c r="L131" s="26">
        <f t="shared" si="87"/>
        <v>0</v>
      </c>
      <c r="M131" s="26">
        <f t="shared" si="87"/>
        <v>371.42</v>
      </c>
      <c r="N131" s="26">
        <f t="shared" si="87"/>
        <v>0.57999999999998408</v>
      </c>
      <c r="O131" s="26">
        <f t="shared" si="87"/>
        <v>0.57999999999998408</v>
      </c>
      <c r="P131" s="26">
        <f t="shared" si="87"/>
        <v>0</v>
      </c>
      <c r="Q131" s="26">
        <f t="shared" si="87"/>
        <v>371.42</v>
      </c>
      <c r="R131" s="26">
        <f t="shared" si="87"/>
        <v>0</v>
      </c>
      <c r="S131" s="11">
        <f t="shared" si="50"/>
        <v>99.84408602150539</v>
      </c>
      <c r="T131" s="11">
        <f t="shared" si="51"/>
        <v>99.84408602150539</v>
      </c>
    </row>
    <row r="132" spans="1:1031" ht="13.5" customHeight="1">
      <c r="B132" s="22">
        <v>291</v>
      </c>
      <c r="C132" s="23" t="s">
        <v>111</v>
      </c>
      <c r="D132" s="28">
        <v>0</v>
      </c>
      <c r="E132" s="28">
        <v>0</v>
      </c>
      <c r="F132" s="62">
        <f t="shared" ref="F132:F141" si="88">+G132+H132</f>
        <v>44</v>
      </c>
      <c r="G132" s="62">
        <v>44</v>
      </c>
      <c r="H132" s="62">
        <v>0</v>
      </c>
      <c r="I132" s="28">
        <v>44</v>
      </c>
      <c r="J132" s="64">
        <v>44</v>
      </c>
      <c r="K132" s="62">
        <v>0</v>
      </c>
      <c r="L132" s="14">
        <v>0</v>
      </c>
      <c r="M132" s="64">
        <v>44</v>
      </c>
      <c r="N132" s="14">
        <f t="shared" ref="N132:N133" si="89">J132-M132</f>
        <v>0</v>
      </c>
      <c r="O132" s="14">
        <f t="shared" ref="O132:O133" si="90">+N132+P132</f>
        <v>0</v>
      </c>
      <c r="P132" s="14">
        <f>+I132-J132</f>
        <v>0</v>
      </c>
      <c r="Q132" s="64">
        <v>44</v>
      </c>
      <c r="R132" s="14">
        <v>0</v>
      </c>
      <c r="S132" s="16">
        <f t="shared" si="50"/>
        <v>100</v>
      </c>
      <c r="T132" s="16">
        <f t="shared" si="51"/>
        <v>100</v>
      </c>
    </row>
    <row r="133" spans="1:1031" ht="13.5" customHeight="1">
      <c r="B133" s="22">
        <v>298</v>
      </c>
      <c r="C133" s="23" t="s">
        <v>159</v>
      </c>
      <c r="D133" s="28">
        <v>0</v>
      </c>
      <c r="E133" s="28">
        <v>0</v>
      </c>
      <c r="F133" s="62">
        <f t="shared" si="88"/>
        <v>328</v>
      </c>
      <c r="G133" s="62">
        <v>328</v>
      </c>
      <c r="H133" s="62">
        <v>0</v>
      </c>
      <c r="I133" s="28">
        <v>328</v>
      </c>
      <c r="J133" s="64">
        <v>328</v>
      </c>
      <c r="K133" s="62">
        <v>0</v>
      </c>
      <c r="L133" s="14">
        <v>0</v>
      </c>
      <c r="M133" s="64">
        <v>327.42</v>
      </c>
      <c r="N133" s="14">
        <f t="shared" si="89"/>
        <v>0.57999999999998408</v>
      </c>
      <c r="O133" s="14">
        <f t="shared" si="90"/>
        <v>0.57999999999998408</v>
      </c>
      <c r="P133" s="14">
        <f>+I133-J133</f>
        <v>0</v>
      </c>
      <c r="Q133" s="64">
        <v>327.42</v>
      </c>
      <c r="R133" s="14">
        <v>0</v>
      </c>
      <c r="S133" s="16">
        <f t="shared" si="50"/>
        <v>99.823170731707322</v>
      </c>
      <c r="T133" s="16">
        <f t="shared" si="51"/>
        <v>99.823170731707322</v>
      </c>
    </row>
    <row r="134" spans="1:1031" ht="13.5" customHeight="1">
      <c r="B134" s="20">
        <v>3</v>
      </c>
      <c r="C134" s="21" t="s">
        <v>160</v>
      </c>
      <c r="D134" s="26">
        <f>+D135+D138+D139+D140+D141</f>
        <v>0</v>
      </c>
      <c r="E134" s="26">
        <f t="shared" ref="E134:R134" si="91">+E135+E138+E139+E140+E141</f>
        <v>0</v>
      </c>
      <c r="F134" s="26">
        <f t="shared" si="91"/>
        <v>110057</v>
      </c>
      <c r="G134" s="26">
        <f t="shared" si="91"/>
        <v>61110</v>
      </c>
      <c r="H134" s="26">
        <f t="shared" si="91"/>
        <v>48947</v>
      </c>
      <c r="I134" s="26">
        <f>+I135+I138+I139+I140+I141</f>
        <v>110057</v>
      </c>
      <c r="J134" s="26">
        <f t="shared" si="91"/>
        <v>110057</v>
      </c>
      <c r="K134" s="26">
        <f t="shared" si="91"/>
        <v>0</v>
      </c>
      <c r="L134" s="26">
        <f t="shared" si="91"/>
        <v>14701.23</v>
      </c>
      <c r="M134" s="26">
        <f>+M135+M138+M139+M140+M141</f>
        <v>74533.100000000006</v>
      </c>
      <c r="N134" s="26">
        <f t="shared" si="91"/>
        <v>35523.899999999994</v>
      </c>
      <c r="O134" s="26">
        <f t="shared" si="91"/>
        <v>35523.899999999994</v>
      </c>
      <c r="P134" s="26">
        <f t="shared" si="91"/>
        <v>0</v>
      </c>
      <c r="Q134" s="26">
        <f t="shared" si="91"/>
        <v>36975.57</v>
      </c>
      <c r="R134" s="26">
        <f t="shared" si="91"/>
        <v>37557.53</v>
      </c>
      <c r="S134" s="11">
        <f t="shared" si="50"/>
        <v>67.722271186748699</v>
      </c>
      <c r="T134" s="11">
        <f t="shared" si="51"/>
        <v>67.722271186748699</v>
      </c>
    </row>
    <row r="135" spans="1:1031" s="27" customFormat="1" ht="13.5" customHeight="1">
      <c r="A135" s="3"/>
      <c r="B135" s="20">
        <v>330</v>
      </c>
      <c r="C135" s="21" t="s">
        <v>161</v>
      </c>
      <c r="D135" s="26">
        <f>+D136+D137</f>
        <v>0</v>
      </c>
      <c r="E135" s="26">
        <f t="shared" ref="E135:R135" si="92">+E136+E137</f>
        <v>0</v>
      </c>
      <c r="F135" s="26">
        <f t="shared" si="92"/>
        <v>3027</v>
      </c>
      <c r="G135" s="26">
        <f t="shared" si="92"/>
        <v>1027</v>
      </c>
      <c r="H135" s="26">
        <f t="shared" si="92"/>
        <v>2000</v>
      </c>
      <c r="I135" s="26">
        <f t="shared" si="92"/>
        <v>3027</v>
      </c>
      <c r="J135" s="26">
        <f t="shared" si="92"/>
        <v>3027</v>
      </c>
      <c r="K135" s="26">
        <f t="shared" si="92"/>
        <v>0</v>
      </c>
      <c r="L135" s="26">
        <f t="shared" si="92"/>
        <v>0</v>
      </c>
      <c r="M135" s="26">
        <f t="shared" si="92"/>
        <v>0</v>
      </c>
      <c r="N135" s="26">
        <f t="shared" si="92"/>
        <v>3027</v>
      </c>
      <c r="O135" s="26">
        <f t="shared" si="92"/>
        <v>3027</v>
      </c>
      <c r="P135" s="26">
        <f t="shared" si="92"/>
        <v>0</v>
      </c>
      <c r="Q135" s="26">
        <f t="shared" si="92"/>
        <v>0</v>
      </c>
      <c r="R135" s="26">
        <f t="shared" si="92"/>
        <v>0</v>
      </c>
      <c r="S135" s="11">
        <f t="shared" si="50"/>
        <v>0</v>
      </c>
      <c r="T135" s="11">
        <f t="shared" si="51"/>
        <v>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  <c r="IW135" s="3"/>
      <c r="IX135" s="3"/>
      <c r="IY135" s="3"/>
      <c r="IZ135" s="3"/>
      <c r="JA135" s="3"/>
      <c r="JB135" s="3"/>
      <c r="JC135" s="3"/>
      <c r="JD135" s="3"/>
      <c r="JE135" s="3"/>
      <c r="JF135" s="3"/>
      <c r="JG135" s="3"/>
      <c r="JH135" s="3"/>
      <c r="JI135" s="3"/>
      <c r="JJ135" s="3"/>
      <c r="JK135" s="3"/>
      <c r="JL135" s="3"/>
      <c r="JM135" s="3"/>
      <c r="JN135" s="3"/>
      <c r="JO135" s="3"/>
      <c r="JP135" s="3"/>
      <c r="JQ135" s="3"/>
      <c r="JR135" s="3"/>
      <c r="JS135" s="3"/>
      <c r="JT135" s="3"/>
      <c r="JU135" s="3"/>
      <c r="JV135" s="3"/>
      <c r="JW135" s="3"/>
      <c r="JX135" s="3"/>
      <c r="JY135" s="3"/>
      <c r="JZ135" s="3"/>
      <c r="KA135" s="3"/>
      <c r="KB135" s="3"/>
      <c r="KC135" s="3"/>
      <c r="KD135" s="3"/>
      <c r="KE135" s="3"/>
      <c r="KF135" s="3"/>
      <c r="KG135" s="3"/>
      <c r="KH135" s="3"/>
      <c r="KI135" s="3"/>
      <c r="KJ135" s="3"/>
      <c r="KK135" s="3"/>
      <c r="KL135" s="3"/>
      <c r="KM135" s="3"/>
      <c r="KN135" s="3"/>
      <c r="KO135" s="3"/>
      <c r="KP135" s="3"/>
      <c r="KQ135" s="3"/>
      <c r="KR135" s="3"/>
      <c r="KS135" s="3"/>
      <c r="KT135" s="3"/>
      <c r="KU135" s="3"/>
      <c r="KV135" s="3"/>
      <c r="KW135" s="3"/>
      <c r="KX135" s="3"/>
      <c r="KY135" s="3"/>
      <c r="KZ135" s="3"/>
      <c r="LA135" s="3"/>
      <c r="LB135" s="3"/>
      <c r="LC135" s="3"/>
      <c r="LD135" s="3"/>
      <c r="LE135" s="3"/>
      <c r="LF135" s="3"/>
      <c r="LG135" s="3"/>
      <c r="LH135" s="3"/>
      <c r="LI135" s="3"/>
      <c r="LJ135" s="3"/>
      <c r="LK135" s="3"/>
      <c r="LL135" s="3"/>
      <c r="LM135" s="3"/>
      <c r="LN135" s="3"/>
      <c r="LO135" s="3"/>
      <c r="LP135" s="3"/>
      <c r="LQ135" s="3"/>
      <c r="LR135" s="3"/>
      <c r="LS135" s="3"/>
      <c r="LT135" s="3"/>
      <c r="LU135" s="3"/>
      <c r="LV135" s="3"/>
      <c r="LW135" s="3"/>
      <c r="LX135" s="3"/>
      <c r="LY135" s="3"/>
      <c r="LZ135" s="3"/>
      <c r="MA135" s="3"/>
      <c r="MB135" s="3"/>
      <c r="MC135" s="3"/>
      <c r="MD135" s="3"/>
      <c r="ME135" s="3"/>
      <c r="MF135" s="3"/>
      <c r="MG135" s="3"/>
      <c r="MH135" s="3"/>
      <c r="MI135" s="3"/>
      <c r="MJ135" s="3"/>
      <c r="MK135" s="3"/>
      <c r="ML135" s="3"/>
      <c r="MM135" s="3"/>
      <c r="MN135" s="3"/>
      <c r="MO135" s="3"/>
      <c r="MP135" s="3"/>
      <c r="MQ135" s="3"/>
      <c r="MR135" s="3"/>
      <c r="MS135" s="3"/>
      <c r="MT135" s="3"/>
      <c r="MU135" s="3"/>
      <c r="MV135" s="3"/>
      <c r="MW135" s="3"/>
      <c r="MX135" s="3"/>
      <c r="MY135" s="3"/>
      <c r="MZ135" s="3"/>
      <c r="NA135" s="3"/>
      <c r="NB135" s="3"/>
      <c r="NC135" s="3"/>
      <c r="ND135" s="3"/>
      <c r="NE135" s="3"/>
      <c r="NF135" s="3"/>
      <c r="NG135" s="3"/>
      <c r="NH135" s="3"/>
      <c r="NI135" s="3"/>
      <c r="NJ135" s="3"/>
      <c r="NK135" s="3"/>
      <c r="NL135" s="3"/>
      <c r="NM135" s="3"/>
      <c r="NN135" s="3"/>
      <c r="NO135" s="3"/>
      <c r="NP135" s="3"/>
      <c r="NQ135" s="3"/>
      <c r="NR135" s="3"/>
      <c r="NS135" s="3"/>
      <c r="NT135" s="3"/>
      <c r="NU135" s="3"/>
      <c r="NV135" s="3"/>
      <c r="NW135" s="3"/>
      <c r="NX135" s="3"/>
      <c r="NY135" s="3"/>
      <c r="NZ135" s="3"/>
      <c r="OA135" s="3"/>
      <c r="OB135" s="3"/>
      <c r="OC135" s="3"/>
      <c r="OD135" s="3"/>
      <c r="OE135" s="3"/>
      <c r="OF135" s="3"/>
      <c r="OG135" s="3"/>
      <c r="OH135" s="3"/>
      <c r="OI135" s="3"/>
      <c r="OJ135" s="3"/>
      <c r="OK135" s="3"/>
      <c r="OL135" s="3"/>
      <c r="OM135" s="3"/>
      <c r="ON135" s="3"/>
      <c r="OO135" s="3"/>
      <c r="OP135" s="3"/>
      <c r="OQ135" s="3"/>
      <c r="OR135" s="3"/>
      <c r="OS135" s="3"/>
      <c r="OT135" s="3"/>
      <c r="OU135" s="3"/>
      <c r="OV135" s="3"/>
      <c r="OW135" s="3"/>
      <c r="OX135" s="3"/>
      <c r="OY135" s="3"/>
      <c r="OZ135" s="3"/>
      <c r="PA135" s="3"/>
      <c r="PB135" s="3"/>
      <c r="PC135" s="3"/>
      <c r="PD135" s="3"/>
      <c r="PE135" s="3"/>
      <c r="PF135" s="3"/>
      <c r="PG135" s="3"/>
      <c r="PH135" s="3"/>
      <c r="PI135" s="3"/>
      <c r="PJ135" s="3"/>
      <c r="PK135" s="3"/>
      <c r="PL135" s="3"/>
      <c r="PM135" s="3"/>
      <c r="PN135" s="3"/>
      <c r="PO135" s="3"/>
      <c r="PP135" s="3"/>
      <c r="PQ135" s="3"/>
      <c r="PR135" s="3"/>
      <c r="PS135" s="3"/>
      <c r="PT135" s="3"/>
      <c r="PU135" s="3"/>
      <c r="PV135" s="3"/>
      <c r="PW135" s="3"/>
      <c r="PX135" s="3"/>
      <c r="PY135" s="3"/>
      <c r="PZ135" s="3"/>
      <c r="QA135" s="3"/>
      <c r="QB135" s="3"/>
      <c r="QC135" s="3"/>
      <c r="QD135" s="3"/>
      <c r="QE135" s="3"/>
      <c r="QF135" s="3"/>
      <c r="QG135" s="3"/>
      <c r="QH135" s="3"/>
      <c r="QI135" s="3"/>
      <c r="QJ135" s="3"/>
      <c r="QK135" s="3"/>
      <c r="QL135" s="3"/>
      <c r="QM135" s="3"/>
      <c r="QN135" s="3"/>
      <c r="QO135" s="3"/>
      <c r="QP135" s="3"/>
      <c r="QQ135" s="3"/>
      <c r="QR135" s="3"/>
      <c r="QS135" s="3"/>
      <c r="QT135" s="3"/>
      <c r="QU135" s="3"/>
      <c r="QV135" s="3"/>
      <c r="QW135" s="3"/>
      <c r="QX135" s="3"/>
      <c r="QY135" s="3"/>
      <c r="QZ135" s="3"/>
      <c r="RA135" s="3"/>
      <c r="RB135" s="3"/>
      <c r="RC135" s="3"/>
      <c r="RD135" s="3"/>
      <c r="RE135" s="3"/>
      <c r="RF135" s="3"/>
      <c r="RG135" s="3"/>
      <c r="RH135" s="3"/>
      <c r="RI135" s="3"/>
      <c r="RJ135" s="3"/>
      <c r="RK135" s="3"/>
      <c r="RL135" s="3"/>
      <c r="RM135" s="3"/>
      <c r="RN135" s="3"/>
      <c r="RO135" s="3"/>
      <c r="RP135" s="3"/>
      <c r="RQ135" s="3"/>
      <c r="RR135" s="3"/>
      <c r="RS135" s="3"/>
      <c r="RT135" s="3"/>
      <c r="RU135" s="3"/>
      <c r="RV135" s="3"/>
      <c r="RW135" s="3"/>
      <c r="RX135" s="3"/>
      <c r="RY135" s="3"/>
      <c r="RZ135" s="3"/>
      <c r="SA135" s="3"/>
      <c r="SB135" s="3"/>
      <c r="SC135" s="3"/>
      <c r="SD135" s="3"/>
      <c r="SE135" s="3"/>
      <c r="SF135" s="3"/>
      <c r="SG135" s="3"/>
      <c r="SH135" s="3"/>
      <c r="SI135" s="3"/>
      <c r="SJ135" s="3"/>
      <c r="SK135" s="3"/>
      <c r="SL135" s="3"/>
      <c r="SM135" s="3"/>
      <c r="SN135" s="3"/>
      <c r="SO135" s="3"/>
      <c r="SP135" s="3"/>
      <c r="SQ135" s="3"/>
      <c r="SR135" s="3"/>
      <c r="SS135" s="3"/>
      <c r="ST135" s="3"/>
      <c r="SU135" s="3"/>
      <c r="SV135" s="3"/>
      <c r="SW135" s="3"/>
      <c r="SX135" s="3"/>
      <c r="SY135" s="3"/>
      <c r="SZ135" s="3"/>
      <c r="TA135" s="3"/>
      <c r="TB135" s="3"/>
      <c r="TC135" s="3"/>
      <c r="TD135" s="3"/>
      <c r="TE135" s="3"/>
      <c r="TF135" s="3"/>
      <c r="TG135" s="3"/>
      <c r="TH135" s="3"/>
      <c r="TI135" s="3"/>
      <c r="TJ135" s="3"/>
      <c r="TK135" s="3"/>
      <c r="TL135" s="3"/>
      <c r="TM135" s="3"/>
      <c r="TN135" s="3"/>
      <c r="TO135" s="3"/>
      <c r="TP135" s="3"/>
      <c r="TQ135" s="3"/>
      <c r="TR135" s="3"/>
      <c r="TS135" s="3"/>
      <c r="TT135" s="3"/>
      <c r="TU135" s="3"/>
      <c r="TV135" s="3"/>
      <c r="TW135" s="3"/>
      <c r="TX135" s="3"/>
      <c r="TY135" s="3"/>
      <c r="TZ135" s="3"/>
      <c r="UA135" s="3"/>
      <c r="UB135" s="3"/>
      <c r="UC135" s="3"/>
      <c r="UD135" s="3"/>
      <c r="UE135" s="3"/>
      <c r="UF135" s="3"/>
      <c r="UG135" s="3"/>
      <c r="UH135" s="3"/>
      <c r="UI135" s="3"/>
      <c r="UJ135" s="3"/>
      <c r="UK135" s="3"/>
      <c r="UL135" s="3"/>
      <c r="UM135" s="3"/>
      <c r="UN135" s="3"/>
      <c r="UO135" s="3"/>
      <c r="UP135" s="3"/>
      <c r="UQ135" s="3"/>
      <c r="UR135" s="3"/>
      <c r="US135" s="3"/>
      <c r="UT135" s="3"/>
      <c r="UU135" s="3"/>
      <c r="UV135" s="3"/>
      <c r="UW135" s="3"/>
      <c r="UX135" s="3"/>
      <c r="UY135" s="3"/>
      <c r="UZ135" s="3"/>
      <c r="VA135" s="3"/>
      <c r="VB135" s="3"/>
      <c r="VC135" s="3"/>
      <c r="VD135" s="3"/>
      <c r="VE135" s="3"/>
      <c r="VF135" s="3"/>
      <c r="VG135" s="3"/>
      <c r="VH135" s="3"/>
      <c r="VI135" s="3"/>
      <c r="VJ135" s="3"/>
      <c r="VK135" s="3"/>
      <c r="VL135" s="3"/>
      <c r="VM135" s="3"/>
      <c r="VN135" s="3"/>
      <c r="VO135" s="3"/>
      <c r="VP135" s="3"/>
      <c r="VQ135" s="3"/>
      <c r="VR135" s="3"/>
      <c r="VS135" s="3"/>
      <c r="VT135" s="3"/>
      <c r="VU135" s="3"/>
      <c r="VV135" s="3"/>
      <c r="VW135" s="3"/>
      <c r="VX135" s="3"/>
      <c r="VY135" s="3"/>
      <c r="VZ135" s="3"/>
      <c r="WA135" s="3"/>
      <c r="WB135" s="3"/>
      <c r="WC135" s="3"/>
      <c r="WD135" s="3"/>
      <c r="WE135" s="3"/>
      <c r="WF135" s="3"/>
      <c r="WG135" s="3"/>
      <c r="WH135" s="3"/>
      <c r="WI135" s="3"/>
      <c r="WJ135" s="3"/>
      <c r="WK135" s="3"/>
      <c r="WL135" s="3"/>
      <c r="WM135" s="3"/>
      <c r="WN135" s="3"/>
      <c r="WO135" s="3"/>
      <c r="WP135" s="3"/>
      <c r="WQ135" s="3"/>
      <c r="WR135" s="3"/>
      <c r="WS135" s="3"/>
      <c r="WT135" s="3"/>
      <c r="WU135" s="3"/>
      <c r="WV135" s="3"/>
      <c r="WW135" s="3"/>
      <c r="WX135" s="3"/>
      <c r="WY135" s="3"/>
      <c r="WZ135" s="3"/>
      <c r="XA135" s="3"/>
      <c r="XB135" s="3"/>
      <c r="XC135" s="3"/>
      <c r="XD135" s="3"/>
      <c r="XE135" s="3"/>
      <c r="XF135" s="3"/>
      <c r="XG135" s="3"/>
      <c r="XH135" s="3"/>
      <c r="XI135" s="3"/>
      <c r="XJ135" s="3"/>
      <c r="XK135" s="3"/>
      <c r="XL135" s="3"/>
      <c r="XM135" s="3"/>
      <c r="XN135" s="3"/>
      <c r="XO135" s="3"/>
      <c r="XP135" s="3"/>
      <c r="XQ135" s="3"/>
      <c r="XR135" s="3"/>
      <c r="XS135" s="3"/>
      <c r="XT135" s="3"/>
      <c r="XU135" s="3"/>
      <c r="XV135" s="3"/>
      <c r="XW135" s="3"/>
      <c r="XX135" s="3"/>
      <c r="XY135" s="3"/>
      <c r="XZ135" s="3"/>
      <c r="YA135" s="3"/>
      <c r="YB135" s="3"/>
      <c r="YC135" s="3"/>
      <c r="YD135" s="3"/>
      <c r="YE135" s="3"/>
      <c r="YF135" s="3"/>
      <c r="YG135" s="3"/>
      <c r="YH135" s="3"/>
      <c r="YI135" s="3"/>
      <c r="YJ135" s="3"/>
      <c r="YK135" s="3"/>
      <c r="YL135" s="3"/>
      <c r="YM135" s="3"/>
      <c r="YN135" s="3"/>
      <c r="YO135" s="3"/>
      <c r="YP135" s="3"/>
      <c r="YQ135" s="3"/>
      <c r="YR135" s="3"/>
      <c r="YS135" s="3"/>
      <c r="YT135" s="3"/>
      <c r="YU135" s="3"/>
      <c r="YV135" s="3"/>
      <c r="YW135" s="3"/>
      <c r="YX135" s="3"/>
      <c r="YY135" s="3"/>
      <c r="YZ135" s="3"/>
      <c r="ZA135" s="3"/>
      <c r="ZB135" s="3"/>
      <c r="ZC135" s="3"/>
      <c r="ZD135" s="3"/>
      <c r="ZE135" s="3"/>
      <c r="ZF135" s="3"/>
      <c r="ZG135" s="3"/>
      <c r="ZH135" s="3"/>
      <c r="ZI135" s="3"/>
      <c r="ZJ135" s="3"/>
      <c r="ZK135" s="3"/>
      <c r="ZL135" s="3"/>
      <c r="ZM135" s="3"/>
      <c r="ZN135" s="3"/>
      <c r="ZO135" s="3"/>
      <c r="ZP135" s="3"/>
      <c r="ZQ135" s="3"/>
      <c r="ZR135" s="3"/>
      <c r="ZS135" s="3"/>
      <c r="ZT135" s="3"/>
      <c r="ZU135" s="3"/>
      <c r="ZV135" s="3"/>
      <c r="ZW135" s="3"/>
      <c r="ZX135" s="3"/>
      <c r="ZY135" s="3"/>
      <c r="ZZ135" s="3"/>
      <c r="AAA135" s="3"/>
      <c r="AAB135" s="3"/>
      <c r="AAC135" s="3"/>
      <c r="AAD135" s="3"/>
      <c r="AAE135" s="3"/>
      <c r="AAF135" s="3"/>
      <c r="AAG135" s="3"/>
      <c r="AAH135" s="3"/>
      <c r="AAI135" s="3"/>
      <c r="AAJ135" s="3"/>
      <c r="AAK135" s="3"/>
      <c r="AAL135" s="3"/>
      <c r="AAM135" s="3"/>
      <c r="AAN135" s="3"/>
      <c r="AAO135" s="3"/>
      <c r="AAP135" s="3"/>
      <c r="AAQ135" s="3"/>
      <c r="AAR135" s="3"/>
      <c r="AAS135" s="3"/>
      <c r="AAT135" s="3"/>
      <c r="AAU135" s="3"/>
      <c r="AAV135" s="3"/>
      <c r="AAW135" s="3"/>
      <c r="AAX135" s="3"/>
      <c r="AAY135" s="3"/>
      <c r="AAZ135" s="3"/>
      <c r="ABA135" s="3"/>
      <c r="ABB135" s="3"/>
      <c r="ABC135" s="3"/>
      <c r="ABD135" s="3"/>
      <c r="ABE135" s="3"/>
      <c r="ABF135" s="3"/>
      <c r="ABG135" s="3"/>
      <c r="ABH135" s="3"/>
      <c r="ABI135" s="3"/>
      <c r="ABJ135" s="3"/>
      <c r="ABK135" s="3"/>
      <c r="ABL135" s="3"/>
      <c r="ABM135" s="3"/>
      <c r="ABN135" s="3"/>
      <c r="ABO135" s="3"/>
      <c r="ABP135" s="3"/>
      <c r="ABQ135" s="3"/>
      <c r="ABR135" s="3"/>
      <c r="ABS135" s="3"/>
      <c r="ABT135" s="3"/>
      <c r="ABU135" s="3"/>
      <c r="ABV135" s="3"/>
      <c r="ABW135" s="3"/>
      <c r="ABX135" s="3"/>
      <c r="ABY135" s="3"/>
      <c r="ABZ135" s="3"/>
      <c r="ACA135" s="3"/>
      <c r="ACB135" s="3"/>
      <c r="ACC135" s="3"/>
      <c r="ACD135" s="3"/>
      <c r="ACE135" s="3"/>
      <c r="ACF135" s="3"/>
      <c r="ACG135" s="3"/>
      <c r="ACH135" s="3"/>
      <c r="ACI135" s="3"/>
      <c r="ACJ135" s="3"/>
      <c r="ACK135" s="3"/>
      <c r="ACL135" s="3"/>
      <c r="ACM135" s="3"/>
      <c r="ACN135" s="3"/>
      <c r="ACO135" s="3"/>
      <c r="ACP135" s="3"/>
      <c r="ACQ135" s="3"/>
      <c r="ACR135" s="3"/>
      <c r="ACS135" s="3"/>
      <c r="ACT135" s="3"/>
      <c r="ACU135" s="3"/>
      <c r="ACV135" s="3"/>
      <c r="ACW135" s="3"/>
      <c r="ACX135" s="3"/>
      <c r="ACY135" s="3"/>
      <c r="ACZ135" s="3"/>
      <c r="ADA135" s="3"/>
      <c r="ADB135" s="3"/>
      <c r="ADC135" s="3"/>
      <c r="ADD135" s="3"/>
      <c r="ADE135" s="3"/>
      <c r="ADF135" s="3"/>
      <c r="ADG135" s="3"/>
      <c r="ADH135" s="3"/>
      <c r="ADI135" s="3"/>
      <c r="ADJ135" s="3"/>
      <c r="ADK135" s="3"/>
      <c r="ADL135" s="3"/>
      <c r="ADM135" s="3"/>
      <c r="ADN135" s="3"/>
      <c r="ADO135" s="3"/>
      <c r="ADP135" s="3"/>
      <c r="ADQ135" s="3"/>
      <c r="ADR135" s="3"/>
      <c r="ADS135" s="3"/>
      <c r="ADT135" s="3"/>
      <c r="ADU135" s="3"/>
      <c r="ADV135" s="3"/>
      <c r="ADW135" s="3"/>
      <c r="ADX135" s="3"/>
      <c r="ADY135" s="3"/>
      <c r="ADZ135" s="3"/>
      <c r="AEA135" s="3"/>
      <c r="AEB135" s="3"/>
      <c r="AEC135" s="3"/>
      <c r="AED135" s="3"/>
      <c r="AEE135" s="3"/>
      <c r="AEF135" s="3"/>
      <c r="AEG135" s="3"/>
      <c r="AEH135" s="3"/>
      <c r="AEI135" s="3"/>
      <c r="AEJ135" s="3"/>
      <c r="AEK135" s="3"/>
      <c r="AEL135" s="3"/>
      <c r="AEM135" s="3"/>
      <c r="AEN135" s="3"/>
      <c r="AEO135" s="3"/>
      <c r="AEP135" s="3"/>
      <c r="AEQ135" s="3"/>
      <c r="AER135" s="3"/>
      <c r="AES135" s="3"/>
      <c r="AET135" s="3"/>
      <c r="AEU135" s="3"/>
      <c r="AEV135" s="3"/>
      <c r="AEW135" s="3"/>
      <c r="AEX135" s="3"/>
      <c r="AEY135" s="3"/>
      <c r="AEZ135" s="3"/>
      <c r="AFA135" s="3"/>
      <c r="AFB135" s="3"/>
      <c r="AFC135" s="3"/>
      <c r="AFD135" s="3"/>
      <c r="AFE135" s="3"/>
      <c r="AFF135" s="3"/>
      <c r="AFG135" s="3"/>
      <c r="AFH135" s="3"/>
      <c r="AFI135" s="3"/>
      <c r="AFJ135" s="3"/>
      <c r="AFK135" s="3"/>
      <c r="AFL135" s="3"/>
      <c r="AFM135" s="3"/>
      <c r="AFN135" s="3"/>
      <c r="AFO135" s="3"/>
      <c r="AFP135" s="3"/>
      <c r="AFQ135" s="3"/>
      <c r="AFR135" s="3"/>
      <c r="AFS135" s="3"/>
      <c r="AFT135" s="3"/>
      <c r="AFU135" s="3"/>
      <c r="AFV135" s="3"/>
      <c r="AFW135" s="3"/>
      <c r="AFX135" s="3"/>
      <c r="AFY135" s="3"/>
      <c r="AFZ135" s="3"/>
      <c r="AGA135" s="3"/>
      <c r="AGB135" s="3"/>
      <c r="AGC135" s="3"/>
      <c r="AGD135" s="3"/>
      <c r="AGE135" s="3"/>
      <c r="AGF135" s="3"/>
      <c r="AGG135" s="3"/>
      <c r="AGH135" s="3"/>
      <c r="AGI135" s="3"/>
      <c r="AGJ135" s="3"/>
      <c r="AGK135" s="3"/>
      <c r="AGL135" s="3"/>
      <c r="AGM135" s="3"/>
      <c r="AGN135" s="3"/>
      <c r="AGO135" s="3"/>
      <c r="AGP135" s="3"/>
      <c r="AGQ135" s="3"/>
      <c r="AGR135" s="3"/>
      <c r="AGS135" s="3"/>
      <c r="AGT135" s="3"/>
      <c r="AGU135" s="3"/>
      <c r="AGV135" s="3"/>
      <c r="AGW135" s="3"/>
      <c r="AGX135" s="3"/>
      <c r="AGY135" s="3"/>
      <c r="AGZ135" s="3"/>
      <c r="AHA135" s="3"/>
      <c r="AHB135" s="3"/>
      <c r="AHC135" s="3"/>
      <c r="AHD135" s="3"/>
      <c r="AHE135" s="3"/>
      <c r="AHF135" s="3"/>
      <c r="AHG135" s="3"/>
      <c r="AHH135" s="3"/>
      <c r="AHI135" s="3"/>
      <c r="AHJ135" s="3"/>
      <c r="AHK135" s="3"/>
      <c r="AHL135" s="3"/>
      <c r="AHM135" s="3"/>
      <c r="AHN135" s="3"/>
      <c r="AHO135" s="3"/>
      <c r="AHP135" s="3"/>
      <c r="AHQ135" s="3"/>
      <c r="AHR135" s="3"/>
      <c r="AHS135" s="3"/>
      <c r="AHT135" s="3"/>
      <c r="AHU135" s="3"/>
      <c r="AHV135" s="3"/>
      <c r="AHW135" s="3"/>
      <c r="AHX135" s="3"/>
      <c r="AHY135" s="3"/>
      <c r="AHZ135" s="3"/>
      <c r="AIA135" s="3"/>
      <c r="AIB135" s="3"/>
      <c r="AIC135" s="3"/>
      <c r="AID135" s="3"/>
      <c r="AIE135" s="3"/>
      <c r="AIF135" s="3"/>
      <c r="AIG135" s="3"/>
      <c r="AIH135" s="3"/>
      <c r="AII135" s="3"/>
      <c r="AIJ135" s="3"/>
      <c r="AIK135" s="3"/>
      <c r="AIL135" s="3"/>
      <c r="AIM135" s="3"/>
      <c r="AIN135" s="3"/>
      <c r="AIO135" s="3"/>
      <c r="AIP135" s="3"/>
      <c r="AIQ135" s="3"/>
      <c r="AIR135" s="3"/>
      <c r="AIS135" s="3"/>
      <c r="AIT135" s="3"/>
      <c r="AIU135" s="3"/>
      <c r="AIV135" s="3"/>
      <c r="AIW135" s="3"/>
      <c r="AIX135" s="3"/>
      <c r="AIY135" s="3"/>
      <c r="AIZ135" s="3"/>
      <c r="AJA135" s="3"/>
      <c r="AJB135" s="3"/>
      <c r="AJC135" s="3"/>
      <c r="AJD135" s="3"/>
      <c r="AJE135" s="3"/>
      <c r="AJF135" s="3"/>
      <c r="AJG135" s="3"/>
      <c r="AJH135" s="3"/>
      <c r="AJI135" s="3"/>
      <c r="AJJ135" s="3"/>
      <c r="AJK135" s="3"/>
      <c r="AJL135" s="3"/>
      <c r="AJM135" s="3"/>
      <c r="AJN135" s="3"/>
      <c r="AJO135" s="3"/>
      <c r="AJP135" s="3"/>
      <c r="AJQ135" s="3"/>
      <c r="AJR135" s="3"/>
      <c r="AJS135" s="3"/>
      <c r="AJT135" s="3"/>
      <c r="AJU135" s="3"/>
      <c r="AJV135" s="3"/>
      <c r="AJW135" s="3"/>
      <c r="AJX135" s="3"/>
      <c r="AJY135" s="3"/>
      <c r="AJZ135" s="3"/>
      <c r="AKA135" s="3"/>
      <c r="AKB135" s="3"/>
      <c r="AKC135" s="3"/>
      <c r="AKD135" s="3"/>
      <c r="AKE135" s="3"/>
      <c r="AKF135" s="3"/>
      <c r="AKG135" s="3"/>
      <c r="AKH135" s="3"/>
      <c r="AKI135" s="3"/>
      <c r="AKJ135" s="3"/>
      <c r="AKK135" s="3"/>
      <c r="AKL135" s="3"/>
      <c r="AKM135" s="3"/>
      <c r="AKN135" s="3"/>
      <c r="AKO135" s="3"/>
      <c r="AKP135" s="3"/>
      <c r="AKQ135" s="3"/>
      <c r="AKR135" s="3"/>
      <c r="AKS135" s="3"/>
      <c r="AKT135" s="3"/>
      <c r="AKU135" s="3"/>
      <c r="AKV135" s="3"/>
      <c r="AKW135" s="3"/>
      <c r="AKX135" s="3"/>
      <c r="AKY135" s="3"/>
      <c r="AKZ135" s="3"/>
      <c r="ALA135" s="3"/>
      <c r="ALB135" s="3"/>
      <c r="ALC135" s="3"/>
      <c r="ALD135" s="3"/>
      <c r="ALE135" s="3"/>
      <c r="ALF135" s="3"/>
      <c r="ALG135" s="3"/>
      <c r="ALH135" s="3"/>
      <c r="ALI135" s="3"/>
      <c r="ALJ135" s="3"/>
      <c r="ALK135" s="3"/>
      <c r="ALL135" s="3"/>
      <c r="ALM135" s="3"/>
      <c r="ALN135" s="3"/>
      <c r="ALO135" s="3"/>
      <c r="ALP135" s="3"/>
      <c r="ALQ135" s="3"/>
      <c r="ALR135" s="3"/>
      <c r="ALS135" s="3"/>
      <c r="ALT135" s="3"/>
      <c r="ALU135" s="3"/>
      <c r="ALV135" s="3"/>
      <c r="ALW135" s="3"/>
      <c r="ALX135" s="3"/>
      <c r="ALY135" s="3"/>
      <c r="ALZ135" s="3"/>
      <c r="AMA135" s="3"/>
      <c r="AMB135" s="3"/>
      <c r="AMC135" s="3"/>
      <c r="AMD135" s="3"/>
      <c r="AME135" s="3"/>
      <c r="AMF135" s="3"/>
      <c r="AMG135" s="3"/>
      <c r="AMH135" s="3"/>
      <c r="AMI135" s="3"/>
      <c r="AMJ135" s="3"/>
      <c r="AMK135" s="3"/>
      <c r="AML135" s="3"/>
      <c r="AMM135" s="3"/>
      <c r="AMN135" s="3"/>
      <c r="AMO135" s="3"/>
      <c r="AMP135" s="3"/>
      <c r="AMQ135" s="3"/>
    </row>
    <row r="136" spans="1:1031" ht="13.5" customHeight="1">
      <c r="B136" s="22">
        <v>331</v>
      </c>
      <c r="C136" s="23" t="s">
        <v>162</v>
      </c>
      <c r="D136" s="28">
        <v>0</v>
      </c>
      <c r="E136" s="28">
        <v>0</v>
      </c>
      <c r="F136" s="62">
        <f t="shared" si="88"/>
        <v>1027</v>
      </c>
      <c r="G136" s="28">
        <v>1027</v>
      </c>
      <c r="H136" s="28">
        <v>0</v>
      </c>
      <c r="I136" s="28">
        <v>1027</v>
      </c>
      <c r="J136" s="64">
        <v>1027</v>
      </c>
      <c r="K136" s="28">
        <v>0</v>
      </c>
      <c r="L136" s="28">
        <v>0</v>
      </c>
      <c r="M136" s="28">
        <v>0</v>
      </c>
      <c r="N136" s="14">
        <f t="shared" ref="N136:N141" si="93">J136-M136</f>
        <v>1027</v>
      </c>
      <c r="O136" s="14">
        <f>+N136+P136</f>
        <v>1027</v>
      </c>
      <c r="P136" s="14">
        <f t="shared" ref="P136:P141" si="94">+I136-J136</f>
        <v>0</v>
      </c>
      <c r="Q136" s="28">
        <v>0</v>
      </c>
      <c r="R136" s="14">
        <v>0</v>
      </c>
      <c r="S136" s="16">
        <f t="shared" si="50"/>
        <v>0</v>
      </c>
      <c r="T136" s="16">
        <f t="shared" si="51"/>
        <v>0</v>
      </c>
    </row>
    <row r="137" spans="1:1031" ht="13.5" customHeight="1">
      <c r="B137" s="22">
        <v>339</v>
      </c>
      <c r="C137" s="23" t="s">
        <v>163</v>
      </c>
      <c r="D137" s="28">
        <v>0</v>
      </c>
      <c r="E137" s="28">
        <v>0</v>
      </c>
      <c r="F137" s="62">
        <f t="shared" si="88"/>
        <v>2000</v>
      </c>
      <c r="G137" s="28">
        <v>0</v>
      </c>
      <c r="H137" s="28">
        <v>2000</v>
      </c>
      <c r="I137" s="28">
        <v>2000</v>
      </c>
      <c r="J137" s="64">
        <v>2000</v>
      </c>
      <c r="K137" s="28">
        <v>0</v>
      </c>
      <c r="L137" s="28">
        <v>0</v>
      </c>
      <c r="M137" s="28">
        <v>0</v>
      </c>
      <c r="N137" s="14">
        <f t="shared" si="93"/>
        <v>2000</v>
      </c>
      <c r="O137" s="14">
        <f>+N137+P137</f>
        <v>2000</v>
      </c>
      <c r="P137" s="14">
        <f t="shared" si="94"/>
        <v>0</v>
      </c>
      <c r="Q137" s="28">
        <v>0</v>
      </c>
      <c r="R137" s="14">
        <v>0</v>
      </c>
      <c r="S137" s="16">
        <f t="shared" si="50"/>
        <v>0</v>
      </c>
      <c r="T137" s="16">
        <f t="shared" si="51"/>
        <v>0</v>
      </c>
    </row>
    <row r="138" spans="1:1031" ht="13.5" customHeight="1">
      <c r="B138" s="20">
        <v>340</v>
      </c>
      <c r="C138" s="21" t="s">
        <v>164</v>
      </c>
      <c r="D138" s="26">
        <v>0</v>
      </c>
      <c r="E138" s="26">
        <v>0</v>
      </c>
      <c r="F138" s="70">
        <f t="shared" si="88"/>
        <v>26296</v>
      </c>
      <c r="G138" s="26">
        <v>16296</v>
      </c>
      <c r="H138" s="70">
        <v>10000</v>
      </c>
      <c r="I138" s="26">
        <v>26296</v>
      </c>
      <c r="J138" s="72">
        <v>26296</v>
      </c>
      <c r="K138" s="26">
        <v>0</v>
      </c>
      <c r="L138" s="71">
        <v>6090.31</v>
      </c>
      <c r="M138" s="72">
        <v>6090.31</v>
      </c>
      <c r="N138" s="18">
        <f t="shared" si="93"/>
        <v>20205.689999999999</v>
      </c>
      <c r="O138" s="18">
        <f t="shared" ref="O138:O141" si="95">+N138+P138</f>
        <v>20205.689999999999</v>
      </c>
      <c r="P138" s="18">
        <f t="shared" si="94"/>
        <v>0</v>
      </c>
      <c r="Q138" s="26">
        <v>0</v>
      </c>
      <c r="R138" s="72">
        <v>6090.31</v>
      </c>
      <c r="S138" s="11">
        <f t="shared" si="50"/>
        <v>23.160594767264985</v>
      </c>
      <c r="T138" s="11">
        <f t="shared" si="51"/>
        <v>23.160594767264985</v>
      </c>
    </row>
    <row r="139" spans="1:1031" ht="13.5" customHeight="1">
      <c r="B139" s="20">
        <v>350</v>
      </c>
      <c r="C139" s="21" t="s">
        <v>165</v>
      </c>
      <c r="D139" s="26">
        <v>0</v>
      </c>
      <c r="E139" s="26">
        <v>0</v>
      </c>
      <c r="F139" s="70">
        <f t="shared" si="88"/>
        <v>24660</v>
      </c>
      <c r="G139" s="26">
        <v>8785</v>
      </c>
      <c r="H139" s="70">
        <v>15875</v>
      </c>
      <c r="I139" s="26">
        <v>24660</v>
      </c>
      <c r="J139" s="72">
        <v>24660</v>
      </c>
      <c r="K139" s="26">
        <v>0</v>
      </c>
      <c r="L139" s="71">
        <v>6478.53</v>
      </c>
      <c r="M139" s="72">
        <v>21028.39</v>
      </c>
      <c r="N139" s="18">
        <f t="shared" si="93"/>
        <v>3631.6100000000006</v>
      </c>
      <c r="O139" s="18">
        <f t="shared" si="95"/>
        <v>3631.6100000000006</v>
      </c>
      <c r="P139" s="18">
        <f t="shared" si="94"/>
        <v>0</v>
      </c>
      <c r="Q139" s="72">
        <v>104.86</v>
      </c>
      <c r="R139" s="72">
        <v>20923.53</v>
      </c>
      <c r="S139" s="11">
        <f t="shared" ref="S139:S160" si="96">+M139/J139*100</f>
        <v>85.273276561232763</v>
      </c>
      <c r="T139" s="11">
        <f t="shared" ref="T139:T160" si="97">+M139/I139*100</f>
        <v>85.273276561232763</v>
      </c>
    </row>
    <row r="140" spans="1:1031" ht="13.5" customHeight="1">
      <c r="B140" s="20">
        <v>370</v>
      </c>
      <c r="C140" s="21" t="s">
        <v>166</v>
      </c>
      <c r="D140" s="26">
        <v>0</v>
      </c>
      <c r="E140" s="26">
        <v>0</v>
      </c>
      <c r="F140" s="70">
        <f t="shared" si="88"/>
        <v>20826</v>
      </c>
      <c r="G140" s="26">
        <v>5826</v>
      </c>
      <c r="H140" s="70">
        <v>15000</v>
      </c>
      <c r="I140" s="26">
        <v>20826</v>
      </c>
      <c r="J140" s="72">
        <v>20826</v>
      </c>
      <c r="K140" s="26">
        <v>0</v>
      </c>
      <c r="L140" s="71">
        <v>2132.39</v>
      </c>
      <c r="M140" s="72">
        <v>17297.18</v>
      </c>
      <c r="N140" s="18">
        <f t="shared" si="93"/>
        <v>3528.8199999999997</v>
      </c>
      <c r="O140" s="18">
        <f t="shared" si="95"/>
        <v>3528.8199999999997</v>
      </c>
      <c r="P140" s="18">
        <f t="shared" si="94"/>
        <v>0</v>
      </c>
      <c r="Q140" s="72">
        <v>6753.49</v>
      </c>
      <c r="R140" s="72">
        <v>10543.69</v>
      </c>
      <c r="S140" s="11">
        <f t="shared" si="96"/>
        <v>83.055699606261399</v>
      </c>
      <c r="T140" s="11">
        <f t="shared" si="97"/>
        <v>83.055699606261399</v>
      </c>
    </row>
    <row r="141" spans="1:1031" ht="13.5" customHeight="1">
      <c r="B141" s="20">
        <v>380</v>
      </c>
      <c r="C141" s="21" t="s">
        <v>167</v>
      </c>
      <c r="D141" s="26">
        <v>0</v>
      </c>
      <c r="E141" s="26">
        <v>0</v>
      </c>
      <c r="F141" s="70">
        <f t="shared" si="88"/>
        <v>35248</v>
      </c>
      <c r="G141" s="26">
        <v>29176</v>
      </c>
      <c r="H141" s="70">
        <v>6072</v>
      </c>
      <c r="I141" s="26">
        <v>35248</v>
      </c>
      <c r="J141" s="72">
        <v>35248</v>
      </c>
      <c r="K141" s="26">
        <v>0</v>
      </c>
      <c r="L141" s="26">
        <v>0</v>
      </c>
      <c r="M141" s="72">
        <v>30117.22</v>
      </c>
      <c r="N141" s="18">
        <f t="shared" si="93"/>
        <v>5130.7799999999988</v>
      </c>
      <c r="O141" s="18">
        <f t="shared" si="95"/>
        <v>5130.7799999999988</v>
      </c>
      <c r="P141" s="18">
        <f t="shared" si="94"/>
        <v>0</v>
      </c>
      <c r="Q141" s="72">
        <v>30117.22</v>
      </c>
      <c r="R141" s="18">
        <v>0</v>
      </c>
      <c r="S141" s="11">
        <f t="shared" si="96"/>
        <v>85.44376985928281</v>
      </c>
      <c r="T141" s="11">
        <f t="shared" si="97"/>
        <v>85.44376985928281</v>
      </c>
    </row>
    <row r="142" spans="1:1031" ht="13.5" customHeight="1">
      <c r="B142" s="34">
        <v>6</v>
      </c>
      <c r="C142" s="21" t="s">
        <v>168</v>
      </c>
      <c r="D142" s="26">
        <f t="shared" ref="D142:E142" si="98">+D143+D146+D154+D157</f>
        <v>794042</v>
      </c>
      <c r="E142" s="26">
        <f t="shared" si="98"/>
        <v>0</v>
      </c>
      <c r="F142" s="26">
        <f t="shared" ref="F142:R142" si="99">+F143+F146+F152+F154+F157</f>
        <v>-29753</v>
      </c>
      <c r="G142" s="26">
        <f t="shared" si="99"/>
        <v>-49548</v>
      </c>
      <c r="H142" s="26">
        <f t="shared" si="99"/>
        <v>19795</v>
      </c>
      <c r="I142" s="26">
        <f t="shared" si="99"/>
        <v>764289</v>
      </c>
      <c r="J142" s="26">
        <f t="shared" si="99"/>
        <v>764289</v>
      </c>
      <c r="K142" s="26">
        <f t="shared" si="99"/>
        <v>0</v>
      </c>
      <c r="L142" s="26">
        <f t="shared" si="99"/>
        <v>222904.12</v>
      </c>
      <c r="M142" s="26">
        <f t="shared" si="99"/>
        <v>264344.03000000003</v>
      </c>
      <c r="N142" s="26">
        <f t="shared" si="99"/>
        <v>499944.97</v>
      </c>
      <c r="O142" s="26">
        <f t="shared" si="99"/>
        <v>499944.97</v>
      </c>
      <c r="P142" s="26">
        <f t="shared" si="99"/>
        <v>0</v>
      </c>
      <c r="Q142" s="26">
        <f t="shared" si="99"/>
        <v>106479.91</v>
      </c>
      <c r="R142" s="26">
        <f t="shared" si="99"/>
        <v>157864.12</v>
      </c>
      <c r="S142" s="11">
        <f t="shared" si="96"/>
        <v>34.586920654359808</v>
      </c>
      <c r="T142" s="11">
        <f t="shared" si="97"/>
        <v>34.586920654359808</v>
      </c>
    </row>
    <row r="143" spans="1:1031" s="3" customFormat="1" ht="13.5" customHeight="1">
      <c r="B143" s="34">
        <v>610</v>
      </c>
      <c r="C143" s="21" t="s">
        <v>169</v>
      </c>
      <c r="D143" s="26">
        <f>SUM(D144:D145)</f>
        <v>528344</v>
      </c>
      <c r="E143" s="26">
        <f t="shared" ref="E143:R143" si="100">SUM(E144:E145)</f>
        <v>0</v>
      </c>
      <c r="F143" s="84">
        <f t="shared" si="100"/>
        <v>-140051</v>
      </c>
      <c r="G143" s="84">
        <f t="shared" si="100"/>
        <v>-140051</v>
      </c>
      <c r="H143" s="26">
        <f t="shared" si="100"/>
        <v>0</v>
      </c>
      <c r="I143" s="26">
        <f>SUM(I144:I145)</f>
        <v>388293</v>
      </c>
      <c r="J143" s="26">
        <f>SUM(J144:J145)</f>
        <v>388293</v>
      </c>
      <c r="K143" s="26">
        <f t="shared" si="100"/>
        <v>0</v>
      </c>
      <c r="L143" s="26">
        <f t="shared" si="100"/>
        <v>132975.62</v>
      </c>
      <c r="M143" s="26">
        <f t="shared" si="100"/>
        <v>132975.62</v>
      </c>
      <c r="N143" s="26">
        <f t="shared" si="100"/>
        <v>255317.38</v>
      </c>
      <c r="O143" s="26">
        <f t="shared" si="100"/>
        <v>255317.38</v>
      </c>
      <c r="P143" s="26">
        <f t="shared" si="100"/>
        <v>0</v>
      </c>
      <c r="Q143" s="26">
        <f t="shared" si="100"/>
        <v>70800</v>
      </c>
      <c r="R143" s="26">
        <f t="shared" si="100"/>
        <v>62175.62</v>
      </c>
      <c r="S143" s="11">
        <f t="shared" si="96"/>
        <v>34.246205829103275</v>
      </c>
      <c r="T143" s="11">
        <f t="shared" si="97"/>
        <v>34.246205829103275</v>
      </c>
    </row>
    <row r="144" spans="1:1031" ht="13.5" customHeight="1">
      <c r="B144" s="85">
        <v>613</v>
      </c>
      <c r="C144" s="66" t="s">
        <v>170</v>
      </c>
      <c r="D144" s="28">
        <v>528344</v>
      </c>
      <c r="E144" s="62">
        <v>0</v>
      </c>
      <c r="F144" s="62">
        <f>+G144+H144</f>
        <v>-297753</v>
      </c>
      <c r="G144" s="62">
        <v>-297753</v>
      </c>
      <c r="H144" s="62">
        <v>0</v>
      </c>
      <c r="I144" s="28">
        <v>230591</v>
      </c>
      <c r="J144" s="64">
        <v>230591</v>
      </c>
      <c r="K144" s="62">
        <v>0</v>
      </c>
      <c r="L144" s="63">
        <v>62175.62</v>
      </c>
      <c r="M144" s="64">
        <v>62175.62</v>
      </c>
      <c r="N144" s="14">
        <f t="shared" ref="N144:N145" si="101">J144-M144</f>
        <v>168415.38</v>
      </c>
      <c r="O144" s="14">
        <f t="shared" ref="O144:O145" si="102">+N144+P144</f>
        <v>168415.38</v>
      </c>
      <c r="P144" s="14">
        <f>+I144-J144</f>
        <v>0</v>
      </c>
      <c r="Q144" s="62">
        <v>0</v>
      </c>
      <c r="R144" s="64">
        <v>62175.62</v>
      </c>
      <c r="S144" s="16">
        <f t="shared" si="96"/>
        <v>26.963593548750818</v>
      </c>
      <c r="T144" s="16">
        <f t="shared" si="97"/>
        <v>26.963593548750818</v>
      </c>
    </row>
    <row r="145" spans="2:21" ht="13.5" customHeight="1">
      <c r="B145" s="85">
        <v>614</v>
      </c>
      <c r="C145" s="66" t="s">
        <v>171</v>
      </c>
      <c r="D145" s="28">
        <v>0</v>
      </c>
      <c r="E145" s="28">
        <v>0</v>
      </c>
      <c r="F145" s="62">
        <f>+G145+H145</f>
        <v>157702</v>
      </c>
      <c r="G145" s="62">
        <v>157702</v>
      </c>
      <c r="H145" s="62">
        <v>0</v>
      </c>
      <c r="I145" s="28">
        <v>157702</v>
      </c>
      <c r="J145" s="64">
        <v>157702</v>
      </c>
      <c r="K145" s="62">
        <v>0</v>
      </c>
      <c r="L145" s="63">
        <v>70800</v>
      </c>
      <c r="M145" s="64">
        <v>70800</v>
      </c>
      <c r="N145" s="14">
        <f t="shared" si="101"/>
        <v>86902</v>
      </c>
      <c r="O145" s="14">
        <f t="shared" si="102"/>
        <v>86902</v>
      </c>
      <c r="P145" s="14">
        <f>+I145-J145</f>
        <v>0</v>
      </c>
      <c r="Q145" s="64">
        <v>70800</v>
      </c>
      <c r="R145" s="62">
        <v>0</v>
      </c>
      <c r="S145" s="16">
        <f t="shared" si="96"/>
        <v>44.894801587804842</v>
      </c>
      <c r="T145" s="16">
        <f t="shared" si="97"/>
        <v>44.894801587804842</v>
      </c>
    </row>
    <row r="146" spans="2:21" s="4" customFormat="1" ht="13.5" customHeight="1">
      <c r="B146" s="38">
        <v>620</v>
      </c>
      <c r="C146" s="43" t="s">
        <v>172</v>
      </c>
      <c r="D146" s="26">
        <f t="shared" ref="D146:R146" si="103">SUM(D147:D151)</f>
        <v>252718</v>
      </c>
      <c r="E146" s="26">
        <f t="shared" si="103"/>
        <v>0</v>
      </c>
      <c r="F146" s="70">
        <f t="shared" ref="F146" si="104">+G146+H146</f>
        <v>-34753</v>
      </c>
      <c r="G146" s="18">
        <f>SUM(G147:G151)</f>
        <v>-54548</v>
      </c>
      <c r="H146" s="26">
        <v>19795</v>
      </c>
      <c r="I146" s="26">
        <f t="shared" ref="I146" si="105">SUM(I147:I151)</f>
        <v>217965</v>
      </c>
      <c r="J146" s="26">
        <f t="shared" si="103"/>
        <v>217965</v>
      </c>
      <c r="K146" s="26">
        <f t="shared" si="103"/>
        <v>0</v>
      </c>
      <c r="L146" s="26">
        <f t="shared" si="103"/>
        <v>84928.5</v>
      </c>
      <c r="M146" s="26">
        <f>SUM(M147:M151)</f>
        <v>111989.75</v>
      </c>
      <c r="N146" s="26">
        <f t="shared" si="103"/>
        <v>105975.25</v>
      </c>
      <c r="O146" s="26">
        <f t="shared" si="103"/>
        <v>105975.25</v>
      </c>
      <c r="P146" s="26">
        <f t="shared" si="103"/>
        <v>0</v>
      </c>
      <c r="Q146" s="26">
        <f t="shared" si="103"/>
        <v>21301.25</v>
      </c>
      <c r="R146" s="26">
        <f t="shared" si="103"/>
        <v>90688.5</v>
      </c>
      <c r="S146" s="11">
        <f t="shared" si="96"/>
        <v>51.37969398756681</v>
      </c>
      <c r="T146" s="11">
        <f t="shared" si="97"/>
        <v>51.37969398756681</v>
      </c>
      <c r="U146" s="30"/>
    </row>
    <row r="147" spans="2:21" s="4" customFormat="1" ht="13.5" customHeight="1">
      <c r="B147" s="85">
        <v>621</v>
      </c>
      <c r="C147" s="66" t="s">
        <v>173</v>
      </c>
      <c r="D147" s="28">
        <v>10000</v>
      </c>
      <c r="E147" s="28">
        <v>0</v>
      </c>
      <c r="F147" s="62">
        <f>+G147+H147</f>
        <v>0</v>
      </c>
      <c r="G147" s="62">
        <v>0</v>
      </c>
      <c r="H147" s="62">
        <v>0</v>
      </c>
      <c r="I147" s="28">
        <v>10000</v>
      </c>
      <c r="J147" s="64">
        <v>10000</v>
      </c>
      <c r="K147" s="62">
        <v>0</v>
      </c>
      <c r="L147" s="14">
        <v>0</v>
      </c>
      <c r="M147" s="14">
        <v>0</v>
      </c>
      <c r="N147" s="14">
        <f t="shared" ref="N147:N153" si="106">J147-M147</f>
        <v>10000</v>
      </c>
      <c r="O147" s="14">
        <f>+N147+P147</f>
        <v>10000</v>
      </c>
      <c r="P147" s="14">
        <f>+I147-J147</f>
        <v>0</v>
      </c>
      <c r="Q147" s="62">
        <v>0</v>
      </c>
      <c r="R147" s="14">
        <v>0</v>
      </c>
      <c r="S147" s="16">
        <f t="shared" si="96"/>
        <v>0</v>
      </c>
      <c r="T147" s="16">
        <f t="shared" si="97"/>
        <v>0</v>
      </c>
    </row>
    <row r="148" spans="2:21" s="4" customFormat="1" ht="13.5" customHeight="1">
      <c r="B148" s="85">
        <v>622</v>
      </c>
      <c r="C148" s="66" t="s">
        <v>174</v>
      </c>
      <c r="D148" s="28">
        <v>30000</v>
      </c>
      <c r="E148" s="28">
        <v>0</v>
      </c>
      <c r="F148" s="62">
        <f>+G148+H148</f>
        <v>0</v>
      </c>
      <c r="G148" s="62">
        <v>0</v>
      </c>
      <c r="H148" s="62">
        <v>0</v>
      </c>
      <c r="I148" s="28">
        <v>30000</v>
      </c>
      <c r="J148" s="64">
        <v>30000</v>
      </c>
      <c r="K148" s="62">
        <v>0</v>
      </c>
      <c r="L148" s="14">
        <v>0</v>
      </c>
      <c r="M148" s="14">
        <v>0</v>
      </c>
      <c r="N148" s="14">
        <f t="shared" si="106"/>
        <v>30000</v>
      </c>
      <c r="O148" s="14">
        <f t="shared" ref="O148:O153" si="107">+N148+P148</f>
        <v>30000</v>
      </c>
      <c r="P148" s="14">
        <f>+I148-J148</f>
        <v>0</v>
      </c>
      <c r="Q148" s="62">
        <v>0</v>
      </c>
      <c r="R148" s="14">
        <v>0</v>
      </c>
      <c r="S148" s="16">
        <f t="shared" si="96"/>
        <v>0</v>
      </c>
      <c r="T148" s="16">
        <f t="shared" si="97"/>
        <v>0</v>
      </c>
    </row>
    <row r="149" spans="2:21" s="4" customFormat="1" ht="13.5" customHeight="1">
      <c r="B149" s="85">
        <v>623</v>
      </c>
      <c r="C149" s="66" t="s">
        <v>175</v>
      </c>
      <c r="D149" s="28">
        <v>10000</v>
      </c>
      <c r="E149" s="28">
        <v>0</v>
      </c>
      <c r="F149" s="62">
        <f>+G149+H149</f>
        <v>0</v>
      </c>
      <c r="G149" s="62">
        <v>0</v>
      </c>
      <c r="H149" s="62">
        <v>0</v>
      </c>
      <c r="I149" s="28">
        <v>10000</v>
      </c>
      <c r="J149" s="64">
        <v>10000</v>
      </c>
      <c r="K149" s="62">
        <v>0</v>
      </c>
      <c r="L149" s="14">
        <v>0</v>
      </c>
      <c r="M149" s="64">
        <v>3560</v>
      </c>
      <c r="N149" s="14">
        <f t="shared" si="106"/>
        <v>6440</v>
      </c>
      <c r="O149" s="14">
        <f t="shared" si="107"/>
        <v>6440</v>
      </c>
      <c r="P149" s="14">
        <f>+I149-J149</f>
        <v>0</v>
      </c>
      <c r="Q149" s="62">
        <v>0</v>
      </c>
      <c r="R149" s="64">
        <v>3560</v>
      </c>
      <c r="S149" s="16">
        <f t="shared" si="96"/>
        <v>35.6</v>
      </c>
      <c r="T149" s="16">
        <f t="shared" si="97"/>
        <v>35.6</v>
      </c>
    </row>
    <row r="150" spans="2:21" ht="13.5" customHeight="1">
      <c r="B150" s="85">
        <v>624</v>
      </c>
      <c r="C150" s="66" t="s">
        <v>176</v>
      </c>
      <c r="D150" s="28">
        <v>133109</v>
      </c>
      <c r="E150" s="28">
        <v>0</v>
      </c>
      <c r="F150" s="62">
        <f>+G150+H150</f>
        <v>29447</v>
      </c>
      <c r="G150" s="62">
        <v>9652</v>
      </c>
      <c r="H150" s="62">
        <v>19795</v>
      </c>
      <c r="I150" s="28">
        <v>162556</v>
      </c>
      <c r="J150" s="64">
        <v>162556</v>
      </c>
      <c r="K150" s="62">
        <v>0</v>
      </c>
      <c r="L150" s="63">
        <v>84928.5</v>
      </c>
      <c r="M150" s="64">
        <v>108429.75</v>
      </c>
      <c r="N150" s="14">
        <f t="shared" si="106"/>
        <v>54126.25</v>
      </c>
      <c r="O150" s="14">
        <f t="shared" si="107"/>
        <v>54126.25</v>
      </c>
      <c r="P150" s="14">
        <f>+I150-J150</f>
        <v>0</v>
      </c>
      <c r="Q150" s="64">
        <v>21301.25</v>
      </c>
      <c r="R150" s="64">
        <v>87128.5</v>
      </c>
      <c r="S150" s="16">
        <f t="shared" si="96"/>
        <v>66.703013115480204</v>
      </c>
      <c r="T150" s="16">
        <f t="shared" si="97"/>
        <v>66.703013115480204</v>
      </c>
    </row>
    <row r="151" spans="2:21" ht="13.5" customHeight="1">
      <c r="B151" s="85">
        <v>629</v>
      </c>
      <c r="C151" s="66" t="s">
        <v>177</v>
      </c>
      <c r="D151" s="28">
        <v>69609</v>
      </c>
      <c r="E151" s="28">
        <v>0</v>
      </c>
      <c r="F151" s="62">
        <f>+G151+H151</f>
        <v>-64200</v>
      </c>
      <c r="G151" s="62">
        <v>-64200</v>
      </c>
      <c r="H151" s="62">
        <v>0</v>
      </c>
      <c r="I151" s="28">
        <v>5409</v>
      </c>
      <c r="J151" s="64">
        <v>5409</v>
      </c>
      <c r="K151" s="62">
        <v>0</v>
      </c>
      <c r="L151" s="62">
        <v>0</v>
      </c>
      <c r="M151" s="62">
        <v>0</v>
      </c>
      <c r="N151" s="14">
        <f t="shared" si="106"/>
        <v>5409</v>
      </c>
      <c r="O151" s="14">
        <f t="shared" si="107"/>
        <v>5409</v>
      </c>
      <c r="P151" s="14">
        <f>+I151-J151</f>
        <v>0</v>
      </c>
      <c r="Q151" s="62">
        <v>0</v>
      </c>
      <c r="R151" s="14">
        <v>0</v>
      </c>
      <c r="S151" s="16">
        <f t="shared" si="96"/>
        <v>0</v>
      </c>
      <c r="T151" s="16">
        <f t="shared" si="97"/>
        <v>0</v>
      </c>
    </row>
    <row r="152" spans="2:21" ht="13.5" customHeight="1">
      <c r="B152" s="38">
        <v>630</v>
      </c>
      <c r="C152" s="43" t="s">
        <v>202</v>
      </c>
      <c r="D152" s="26">
        <f>+D153</f>
        <v>0</v>
      </c>
      <c r="E152" s="26">
        <f t="shared" ref="E152:S152" si="108">+E153</f>
        <v>0</v>
      </c>
      <c r="F152" s="26">
        <f t="shared" si="108"/>
        <v>5000</v>
      </c>
      <c r="G152" s="26">
        <f t="shared" si="108"/>
        <v>5000</v>
      </c>
      <c r="H152" s="26">
        <f t="shared" si="108"/>
        <v>0</v>
      </c>
      <c r="I152" s="26">
        <f t="shared" si="108"/>
        <v>5000</v>
      </c>
      <c r="J152" s="26">
        <f t="shared" si="108"/>
        <v>5000</v>
      </c>
      <c r="K152" s="26">
        <f t="shared" si="108"/>
        <v>0</v>
      </c>
      <c r="L152" s="26">
        <f t="shared" si="108"/>
        <v>5000</v>
      </c>
      <c r="M152" s="26">
        <f t="shared" si="108"/>
        <v>5000</v>
      </c>
      <c r="N152" s="26">
        <f t="shared" si="108"/>
        <v>0</v>
      </c>
      <c r="O152" s="26">
        <f t="shared" si="108"/>
        <v>0</v>
      </c>
      <c r="P152" s="26">
        <f t="shared" si="108"/>
        <v>0</v>
      </c>
      <c r="Q152" s="26">
        <f t="shared" si="108"/>
        <v>0</v>
      </c>
      <c r="R152" s="26">
        <f t="shared" si="108"/>
        <v>5000</v>
      </c>
      <c r="S152" s="26">
        <f t="shared" si="108"/>
        <v>100</v>
      </c>
      <c r="T152" s="11">
        <f t="shared" si="97"/>
        <v>100</v>
      </c>
    </row>
    <row r="153" spans="2:21" ht="13.5" customHeight="1">
      <c r="B153" s="85">
        <v>639</v>
      </c>
      <c r="C153" s="86" t="s">
        <v>201</v>
      </c>
      <c r="D153" s="28">
        <v>0</v>
      </c>
      <c r="E153" s="28">
        <v>0</v>
      </c>
      <c r="F153" s="62">
        <f>+G153+H153</f>
        <v>5000</v>
      </c>
      <c r="G153" s="62">
        <v>5000</v>
      </c>
      <c r="H153" s="62">
        <v>0</v>
      </c>
      <c r="I153" s="28">
        <v>5000</v>
      </c>
      <c r="J153" s="64">
        <v>5000</v>
      </c>
      <c r="K153" s="62">
        <v>0</v>
      </c>
      <c r="L153" s="63">
        <v>5000</v>
      </c>
      <c r="M153" s="64">
        <v>5000</v>
      </c>
      <c r="N153" s="14">
        <f t="shared" si="106"/>
        <v>0</v>
      </c>
      <c r="O153" s="14">
        <f t="shared" si="107"/>
        <v>0</v>
      </c>
      <c r="P153" s="14">
        <f>+I153-J153</f>
        <v>0</v>
      </c>
      <c r="Q153" s="62">
        <v>0</v>
      </c>
      <c r="R153" s="64">
        <v>5000</v>
      </c>
      <c r="S153" s="16">
        <f t="shared" si="96"/>
        <v>100</v>
      </c>
      <c r="T153" s="16">
        <f t="shared" si="97"/>
        <v>100</v>
      </c>
    </row>
    <row r="154" spans="2:21" s="3" customFormat="1" ht="13.5" customHeight="1">
      <c r="B154" s="38">
        <v>660</v>
      </c>
      <c r="C154" s="43" t="s">
        <v>178</v>
      </c>
      <c r="D154" s="26">
        <f t="shared" ref="D154:Q154" si="109">SUM(D155:D156)</f>
        <v>12980</v>
      </c>
      <c r="E154" s="26">
        <f t="shared" si="109"/>
        <v>0</v>
      </c>
      <c r="F154" s="26">
        <f t="shared" si="109"/>
        <v>0</v>
      </c>
      <c r="G154" s="26">
        <f t="shared" si="109"/>
        <v>0</v>
      </c>
      <c r="H154" s="26">
        <f t="shared" si="109"/>
        <v>0</v>
      </c>
      <c r="I154" s="26">
        <f t="shared" si="109"/>
        <v>12980</v>
      </c>
      <c r="J154" s="26">
        <f t="shared" si="109"/>
        <v>12980</v>
      </c>
      <c r="K154" s="26">
        <f t="shared" si="109"/>
        <v>0</v>
      </c>
      <c r="L154" s="26">
        <f t="shared" si="109"/>
        <v>0</v>
      </c>
      <c r="M154" s="26">
        <f>SUM(M155:M156)</f>
        <v>12950.33</v>
      </c>
      <c r="N154" s="26">
        <f t="shared" si="109"/>
        <v>29.670000000000073</v>
      </c>
      <c r="O154" s="26">
        <f t="shared" si="109"/>
        <v>29.670000000000073</v>
      </c>
      <c r="P154" s="26">
        <f t="shared" si="109"/>
        <v>0</v>
      </c>
      <c r="Q154" s="26">
        <f t="shared" si="109"/>
        <v>12950.33</v>
      </c>
      <c r="R154" s="26">
        <f>+M154-Q154</f>
        <v>0</v>
      </c>
      <c r="S154" s="11">
        <f t="shared" si="96"/>
        <v>99.771417565485365</v>
      </c>
      <c r="T154" s="11">
        <f t="shared" si="97"/>
        <v>99.771417565485365</v>
      </c>
    </row>
    <row r="155" spans="2:21" ht="13.5" customHeight="1">
      <c r="B155" s="85">
        <v>662</v>
      </c>
      <c r="C155" s="66" t="s">
        <v>179</v>
      </c>
      <c r="D155" s="28">
        <v>4000</v>
      </c>
      <c r="E155" s="28">
        <v>0</v>
      </c>
      <c r="F155" s="62">
        <f>+G155+H155</f>
        <v>0</v>
      </c>
      <c r="G155" s="62">
        <v>0</v>
      </c>
      <c r="H155" s="62">
        <v>0</v>
      </c>
      <c r="I155" s="28">
        <v>4000</v>
      </c>
      <c r="J155" s="64">
        <v>4000</v>
      </c>
      <c r="K155" s="62">
        <v>0</v>
      </c>
      <c r="L155" s="14">
        <v>0</v>
      </c>
      <c r="M155" s="64">
        <v>4000</v>
      </c>
      <c r="N155" s="14">
        <f>J155-M155</f>
        <v>0</v>
      </c>
      <c r="O155" s="14">
        <f t="shared" ref="O155:O156" si="110">+N155+P155</f>
        <v>0</v>
      </c>
      <c r="P155" s="14">
        <f>+I155-J155</f>
        <v>0</v>
      </c>
      <c r="Q155" s="64">
        <v>4000</v>
      </c>
      <c r="R155" s="62">
        <v>0</v>
      </c>
      <c r="S155" s="16">
        <f t="shared" si="96"/>
        <v>100</v>
      </c>
      <c r="T155" s="16">
        <f t="shared" si="97"/>
        <v>100</v>
      </c>
    </row>
    <row r="156" spans="2:21" ht="13.5" customHeight="1">
      <c r="B156" s="85">
        <v>663</v>
      </c>
      <c r="C156" s="66" t="s">
        <v>180</v>
      </c>
      <c r="D156" s="28">
        <v>8980</v>
      </c>
      <c r="E156" s="28">
        <v>0</v>
      </c>
      <c r="F156" s="62">
        <f>+G156+H156</f>
        <v>0</v>
      </c>
      <c r="G156" s="62">
        <v>0</v>
      </c>
      <c r="H156" s="62">
        <v>0</v>
      </c>
      <c r="I156" s="28">
        <v>8980</v>
      </c>
      <c r="J156" s="64">
        <v>8980</v>
      </c>
      <c r="K156" s="62">
        <v>0</v>
      </c>
      <c r="L156" s="14">
        <v>0</v>
      </c>
      <c r="M156" s="64">
        <v>8950.33</v>
      </c>
      <c r="N156" s="14">
        <f>J156-M156</f>
        <v>29.670000000000073</v>
      </c>
      <c r="O156" s="14">
        <f t="shared" si="110"/>
        <v>29.670000000000073</v>
      </c>
      <c r="P156" s="14">
        <f>+I156-J156</f>
        <v>0</v>
      </c>
      <c r="Q156" s="64">
        <v>8950.33</v>
      </c>
      <c r="R156" s="14">
        <v>0</v>
      </c>
      <c r="S156" s="16">
        <f t="shared" si="96"/>
        <v>99.669599109131397</v>
      </c>
      <c r="T156" s="16">
        <f t="shared" si="97"/>
        <v>99.669599109131397</v>
      </c>
    </row>
    <row r="157" spans="2:21" ht="13.5" customHeight="1">
      <c r="B157" s="87">
        <v>690</v>
      </c>
      <c r="C157" s="31" t="s">
        <v>181</v>
      </c>
      <c r="D157" s="26">
        <f t="shared" ref="D157:R157" si="111">+D158</f>
        <v>0</v>
      </c>
      <c r="E157" s="26">
        <f t="shared" si="111"/>
        <v>0</v>
      </c>
      <c r="F157" s="26">
        <f t="shared" si="111"/>
        <v>140051</v>
      </c>
      <c r="G157" s="26">
        <f t="shared" si="111"/>
        <v>140051</v>
      </c>
      <c r="H157" s="26">
        <f t="shared" si="111"/>
        <v>0</v>
      </c>
      <c r="I157" s="26">
        <f t="shared" si="111"/>
        <v>140051</v>
      </c>
      <c r="J157" s="26">
        <f t="shared" si="111"/>
        <v>140051</v>
      </c>
      <c r="K157" s="26">
        <f t="shared" si="111"/>
        <v>0</v>
      </c>
      <c r="L157" s="26">
        <f t="shared" si="111"/>
        <v>0</v>
      </c>
      <c r="M157" s="26">
        <f t="shared" si="111"/>
        <v>1428.33</v>
      </c>
      <c r="N157" s="26">
        <f t="shared" si="111"/>
        <v>138622.67000000001</v>
      </c>
      <c r="O157" s="26">
        <f t="shared" si="111"/>
        <v>138622.67000000001</v>
      </c>
      <c r="P157" s="26">
        <f t="shared" si="111"/>
        <v>0</v>
      </c>
      <c r="Q157" s="26">
        <f t="shared" si="111"/>
        <v>1428.33</v>
      </c>
      <c r="R157" s="32">
        <f t="shared" si="111"/>
        <v>0</v>
      </c>
      <c r="S157" s="11">
        <f t="shared" si="96"/>
        <v>1.019864192329937</v>
      </c>
      <c r="T157" s="11">
        <f t="shared" si="97"/>
        <v>1.019864192329937</v>
      </c>
    </row>
    <row r="158" spans="2:21" ht="13.5" customHeight="1">
      <c r="B158" s="36">
        <v>692</v>
      </c>
      <c r="C158" s="23" t="s">
        <v>169</v>
      </c>
      <c r="D158" s="28">
        <v>0</v>
      </c>
      <c r="E158" s="28">
        <v>0</v>
      </c>
      <c r="F158" s="62">
        <f>+G158+H158</f>
        <v>140051</v>
      </c>
      <c r="G158" s="62">
        <v>140051</v>
      </c>
      <c r="H158" s="62">
        <v>0</v>
      </c>
      <c r="I158" s="28">
        <v>140051</v>
      </c>
      <c r="J158" s="64">
        <v>140051</v>
      </c>
      <c r="K158" s="62">
        <v>0</v>
      </c>
      <c r="L158" s="14">
        <v>0</v>
      </c>
      <c r="M158" s="64">
        <v>1428.33</v>
      </c>
      <c r="N158" s="14">
        <f>J158-M158</f>
        <v>138622.67000000001</v>
      </c>
      <c r="O158" s="14">
        <f>+N158+P158</f>
        <v>138622.67000000001</v>
      </c>
      <c r="P158" s="14">
        <f>+I158-J158</f>
        <v>0</v>
      </c>
      <c r="Q158" s="64">
        <v>1428.33</v>
      </c>
      <c r="R158" s="14">
        <v>0</v>
      </c>
      <c r="S158" s="16">
        <f t="shared" si="96"/>
        <v>1.019864192329937</v>
      </c>
      <c r="T158" s="16">
        <f t="shared" si="97"/>
        <v>1.019864192329937</v>
      </c>
    </row>
    <row r="159" spans="2:21" ht="13.5" customHeight="1">
      <c r="B159" s="34">
        <v>9</v>
      </c>
      <c r="C159" s="21" t="s">
        <v>182</v>
      </c>
      <c r="D159" s="18">
        <f t="shared" ref="D159:R159" si="112">+D160</f>
        <v>2500</v>
      </c>
      <c r="E159" s="18">
        <f t="shared" si="112"/>
        <v>0</v>
      </c>
      <c r="F159" s="18">
        <f t="shared" si="112"/>
        <v>0</v>
      </c>
      <c r="G159" s="18">
        <f>+G160</f>
        <v>0</v>
      </c>
      <c r="H159" s="18">
        <f t="shared" si="112"/>
        <v>0</v>
      </c>
      <c r="I159" s="18">
        <f t="shared" si="112"/>
        <v>2500</v>
      </c>
      <c r="J159" s="18">
        <f t="shared" si="112"/>
        <v>2500</v>
      </c>
      <c r="K159" s="18">
        <f t="shared" si="112"/>
        <v>0</v>
      </c>
      <c r="L159" s="18">
        <f t="shared" si="112"/>
        <v>0</v>
      </c>
      <c r="M159" s="18">
        <f t="shared" si="112"/>
        <v>0</v>
      </c>
      <c r="N159" s="18">
        <f t="shared" si="112"/>
        <v>2500</v>
      </c>
      <c r="O159" s="18">
        <f t="shared" si="112"/>
        <v>2500</v>
      </c>
      <c r="P159" s="18">
        <f t="shared" si="112"/>
        <v>0</v>
      </c>
      <c r="Q159" s="18">
        <f t="shared" si="112"/>
        <v>0</v>
      </c>
      <c r="R159" s="18">
        <f t="shared" si="112"/>
        <v>0</v>
      </c>
      <c r="S159" s="11">
        <f t="shared" si="96"/>
        <v>0</v>
      </c>
      <c r="T159" s="11">
        <f t="shared" si="97"/>
        <v>0</v>
      </c>
    </row>
    <row r="160" spans="2:21" s="4" customFormat="1" ht="13.5" customHeight="1">
      <c r="B160" s="36">
        <v>930</v>
      </c>
      <c r="C160" s="21" t="s">
        <v>183</v>
      </c>
      <c r="D160" s="14">
        <v>2500</v>
      </c>
      <c r="E160" s="14">
        <v>0</v>
      </c>
      <c r="F160" s="62">
        <f>+G160+H160</f>
        <v>0</v>
      </c>
      <c r="G160" s="62">
        <v>0</v>
      </c>
      <c r="H160" s="62">
        <v>0</v>
      </c>
      <c r="I160" s="14">
        <v>2500</v>
      </c>
      <c r="J160" s="14">
        <v>2500</v>
      </c>
      <c r="K160" s="62">
        <v>0</v>
      </c>
      <c r="L160" s="14">
        <v>0</v>
      </c>
      <c r="M160" s="14">
        <v>0</v>
      </c>
      <c r="N160" s="14">
        <f>J160-M160</f>
        <v>2500</v>
      </c>
      <c r="O160" s="14">
        <f t="shared" ref="O160" si="113">+N160+P160</f>
        <v>2500</v>
      </c>
      <c r="P160" s="14">
        <f>+I160-J160</f>
        <v>0</v>
      </c>
      <c r="Q160" s="62">
        <v>0</v>
      </c>
      <c r="R160" s="14">
        <v>0</v>
      </c>
      <c r="S160" s="16">
        <f t="shared" si="96"/>
        <v>0</v>
      </c>
      <c r="T160" s="16">
        <f t="shared" si="97"/>
        <v>0</v>
      </c>
    </row>
    <row r="161" spans="1:1031" s="4" customFormat="1" ht="13.5" customHeight="1">
      <c r="B161" s="85"/>
      <c r="C161" s="66"/>
      <c r="D161" s="88"/>
      <c r="E161" s="88"/>
      <c r="F161" s="62" t="s">
        <v>184</v>
      </c>
      <c r="G161" s="88"/>
      <c r="H161" s="88"/>
      <c r="I161" s="88"/>
      <c r="J161" s="89"/>
      <c r="K161" s="89"/>
      <c r="L161" s="89"/>
      <c r="M161" s="89"/>
      <c r="N161" s="89"/>
      <c r="O161" s="89"/>
      <c r="P161" s="89"/>
      <c r="Q161" s="90"/>
      <c r="R161" s="89"/>
      <c r="S161" s="11"/>
      <c r="T161" s="11"/>
    </row>
    <row r="162" spans="1:1031" ht="13.5" customHeight="1">
      <c r="B162" s="91" t="s">
        <v>184</v>
      </c>
      <c r="C162" s="92" t="s">
        <v>185</v>
      </c>
      <c r="D162" s="59">
        <f t="shared" ref="D162:R162" si="114">+D163+D174+D190</f>
        <v>0</v>
      </c>
      <c r="E162" s="59">
        <f t="shared" si="114"/>
        <v>0</v>
      </c>
      <c r="F162" s="59">
        <f t="shared" si="114"/>
        <v>1283599</v>
      </c>
      <c r="G162" s="59">
        <f t="shared" si="114"/>
        <v>33868</v>
      </c>
      <c r="H162" s="59">
        <f t="shared" si="114"/>
        <v>1249731</v>
      </c>
      <c r="I162" s="59">
        <f t="shared" si="114"/>
        <v>1283599</v>
      </c>
      <c r="J162" s="59">
        <f t="shared" si="114"/>
        <v>1283599</v>
      </c>
      <c r="K162" s="59">
        <f t="shared" si="114"/>
        <v>0</v>
      </c>
      <c r="L162" s="59">
        <f t="shared" si="114"/>
        <v>213769.06</v>
      </c>
      <c r="M162" s="59">
        <f t="shared" si="114"/>
        <v>316099.23</v>
      </c>
      <c r="N162" s="59">
        <f t="shared" si="114"/>
        <v>967499.7699999999</v>
      </c>
      <c r="O162" s="59">
        <f t="shared" si="114"/>
        <v>967499.7699999999</v>
      </c>
      <c r="P162" s="59">
        <f t="shared" si="114"/>
        <v>0</v>
      </c>
      <c r="Q162" s="59">
        <f t="shared" si="114"/>
        <v>32401.109999999997</v>
      </c>
      <c r="R162" s="59">
        <f t="shared" si="114"/>
        <v>283698.12</v>
      </c>
      <c r="S162" s="93">
        <f t="shared" ref="S162:S169" si="115">+M162/J162*100</f>
        <v>24.626010927088597</v>
      </c>
      <c r="T162" s="93">
        <f t="shared" ref="T162:T173" si="116">+M162/I162*100</f>
        <v>24.626010927088597</v>
      </c>
    </row>
    <row r="163" spans="1:1031" s="4" customFormat="1" ht="13.5" customHeight="1">
      <c r="B163" s="34">
        <v>1</v>
      </c>
      <c r="C163" s="94" t="s">
        <v>186</v>
      </c>
      <c r="D163" s="18">
        <f>+D168+D172+D164+D166+D170</f>
        <v>0</v>
      </c>
      <c r="E163" s="18">
        <f t="shared" ref="E163:R163" si="117">+E168+E172+E164+E166+E170</f>
        <v>0</v>
      </c>
      <c r="F163" s="18">
        <f>+F168+F172+F164+F166+F170</f>
        <v>224660</v>
      </c>
      <c r="G163" s="18">
        <f>+G168+G172+G164+G166+G170</f>
        <v>-87830</v>
      </c>
      <c r="H163" s="18">
        <f t="shared" si="117"/>
        <v>312490</v>
      </c>
      <c r="I163" s="18">
        <f>+I168+I172+I164+I166+I170</f>
        <v>224660</v>
      </c>
      <c r="J163" s="18">
        <f t="shared" si="117"/>
        <v>224660</v>
      </c>
      <c r="K163" s="18">
        <f t="shared" si="117"/>
        <v>0</v>
      </c>
      <c r="L163" s="18">
        <f t="shared" si="117"/>
        <v>30560.769999999997</v>
      </c>
      <c r="M163" s="18">
        <f>+M168+M172+M164+M166+M170</f>
        <v>61065.979999999996</v>
      </c>
      <c r="N163" s="18">
        <f>+N168+N172+N164+N166+N170</f>
        <v>163594.01999999999</v>
      </c>
      <c r="O163" s="18">
        <f t="shared" si="117"/>
        <v>163594.01999999999</v>
      </c>
      <c r="P163" s="18">
        <f t="shared" si="117"/>
        <v>0</v>
      </c>
      <c r="Q163" s="18">
        <f t="shared" si="117"/>
        <v>5501.1</v>
      </c>
      <c r="R163" s="18">
        <f t="shared" si="117"/>
        <v>55564.88</v>
      </c>
      <c r="S163" s="35">
        <f t="shared" si="115"/>
        <v>27.181509837087152</v>
      </c>
      <c r="T163" s="35">
        <f t="shared" si="116"/>
        <v>27.181509837087152</v>
      </c>
    </row>
    <row r="164" spans="1:1031" s="4" customFormat="1" ht="13.5" customHeight="1">
      <c r="B164" s="34">
        <v>140</v>
      </c>
      <c r="C164" s="94" t="s">
        <v>85</v>
      </c>
      <c r="D164" s="18">
        <f>+D165</f>
        <v>0</v>
      </c>
      <c r="E164" s="18">
        <f t="shared" ref="E164:H164" si="118">+E165</f>
        <v>0</v>
      </c>
      <c r="F164" s="18">
        <f>+F165</f>
        <v>20438</v>
      </c>
      <c r="G164" s="18">
        <f>+G165</f>
        <v>0</v>
      </c>
      <c r="H164" s="18">
        <f t="shared" si="118"/>
        <v>20438</v>
      </c>
      <c r="I164" s="18">
        <f>+I165</f>
        <v>20438</v>
      </c>
      <c r="J164" s="18">
        <f t="shared" ref="J164:Q164" si="119">+J165</f>
        <v>20438</v>
      </c>
      <c r="K164" s="18">
        <f t="shared" si="119"/>
        <v>0</v>
      </c>
      <c r="L164" s="18">
        <f>+L165</f>
        <v>6432</v>
      </c>
      <c r="M164" s="18">
        <f>+M165</f>
        <v>6432</v>
      </c>
      <c r="N164" s="18">
        <f>J164-M164</f>
        <v>14006</v>
      </c>
      <c r="O164" s="18">
        <f>+O165</f>
        <v>14006</v>
      </c>
      <c r="P164" s="18">
        <f t="shared" si="119"/>
        <v>0</v>
      </c>
      <c r="Q164" s="18">
        <f t="shared" si="119"/>
        <v>5268</v>
      </c>
      <c r="R164" s="18">
        <f>+R165</f>
        <v>1164</v>
      </c>
      <c r="S164" s="35">
        <f t="shared" si="115"/>
        <v>31.470789705450631</v>
      </c>
      <c r="T164" s="35">
        <f t="shared" si="116"/>
        <v>31.470789705450631</v>
      </c>
    </row>
    <row r="165" spans="1:1031" s="4" customFormat="1" ht="13.5" customHeight="1">
      <c r="B165" s="36">
        <v>141</v>
      </c>
      <c r="C165" s="37" t="s">
        <v>86</v>
      </c>
      <c r="D165" s="14">
        <v>0</v>
      </c>
      <c r="E165" s="14">
        <v>0</v>
      </c>
      <c r="F165" s="62">
        <f>+G165+H165</f>
        <v>20438</v>
      </c>
      <c r="G165" s="62">
        <v>0</v>
      </c>
      <c r="H165" s="62">
        <v>20438</v>
      </c>
      <c r="I165" s="14">
        <v>20438</v>
      </c>
      <c r="J165" s="62">
        <v>20438</v>
      </c>
      <c r="K165" s="62">
        <v>0</v>
      </c>
      <c r="L165" s="63">
        <v>6432</v>
      </c>
      <c r="M165" s="64">
        <v>6432</v>
      </c>
      <c r="N165" s="14">
        <f>J165-M165</f>
        <v>14006</v>
      </c>
      <c r="O165" s="14">
        <f t="shared" ref="O165" si="120">+N165+P165</f>
        <v>14006</v>
      </c>
      <c r="P165" s="14">
        <f>+I165-J165</f>
        <v>0</v>
      </c>
      <c r="Q165" s="64">
        <v>5268</v>
      </c>
      <c r="R165" s="64">
        <v>1164</v>
      </c>
      <c r="S165" s="16">
        <f t="shared" si="115"/>
        <v>31.470789705450631</v>
      </c>
      <c r="T165" s="16">
        <f t="shared" si="116"/>
        <v>31.470789705450631</v>
      </c>
    </row>
    <row r="166" spans="1:1031" s="4" customFormat="1" ht="13.5" customHeight="1">
      <c r="B166" s="34">
        <v>150</v>
      </c>
      <c r="C166" s="94" t="s">
        <v>187</v>
      </c>
      <c r="D166" s="18">
        <f>+D167</f>
        <v>0</v>
      </c>
      <c r="E166" s="18">
        <f t="shared" ref="E166:R166" si="121">+E167</f>
        <v>0</v>
      </c>
      <c r="F166" s="18">
        <f t="shared" si="121"/>
        <v>10702</v>
      </c>
      <c r="G166" s="18">
        <f>+G167</f>
        <v>0</v>
      </c>
      <c r="H166" s="18">
        <v>10702</v>
      </c>
      <c r="I166" s="18">
        <f>+I167</f>
        <v>10702</v>
      </c>
      <c r="J166" s="18">
        <f>+J167</f>
        <v>10702</v>
      </c>
      <c r="K166" s="18">
        <f t="shared" si="121"/>
        <v>0</v>
      </c>
      <c r="L166" s="18">
        <f t="shared" si="121"/>
        <v>1867.42</v>
      </c>
      <c r="M166" s="18">
        <f t="shared" si="121"/>
        <v>1867.42</v>
      </c>
      <c r="N166" s="18">
        <f>+N167</f>
        <v>8834.58</v>
      </c>
      <c r="O166" s="18">
        <f t="shared" si="121"/>
        <v>8834.58</v>
      </c>
      <c r="P166" s="18">
        <f t="shared" si="121"/>
        <v>0</v>
      </c>
      <c r="Q166" s="18">
        <f t="shared" si="121"/>
        <v>233.1</v>
      </c>
      <c r="R166" s="18">
        <f t="shared" si="121"/>
        <v>1634.32</v>
      </c>
      <c r="S166" s="35">
        <f t="shared" si="115"/>
        <v>17.449261820220521</v>
      </c>
      <c r="T166" s="35">
        <f t="shared" si="116"/>
        <v>17.449261820220521</v>
      </c>
    </row>
    <row r="167" spans="1:1031" s="4" customFormat="1" ht="13.5" customHeight="1">
      <c r="B167" s="36">
        <v>151</v>
      </c>
      <c r="C167" s="37" t="s">
        <v>86</v>
      </c>
      <c r="D167" s="14">
        <v>0</v>
      </c>
      <c r="E167" s="14">
        <v>0</v>
      </c>
      <c r="F167" s="62">
        <f>+G167+H167</f>
        <v>10702</v>
      </c>
      <c r="G167" s="62">
        <v>0</v>
      </c>
      <c r="H167" s="62">
        <v>10702</v>
      </c>
      <c r="I167" s="14">
        <v>10702</v>
      </c>
      <c r="J167" s="62">
        <v>10702</v>
      </c>
      <c r="K167" s="62">
        <v>0</v>
      </c>
      <c r="L167" s="63">
        <v>1867.42</v>
      </c>
      <c r="M167" s="64">
        <v>1867.42</v>
      </c>
      <c r="N167" s="14">
        <f>J167-M167</f>
        <v>8834.58</v>
      </c>
      <c r="O167" s="14">
        <f t="shared" ref="O167" si="122">+N167+P167</f>
        <v>8834.58</v>
      </c>
      <c r="P167" s="14">
        <f>+I167-J167</f>
        <v>0</v>
      </c>
      <c r="Q167" s="64">
        <v>233.1</v>
      </c>
      <c r="R167" s="64">
        <v>1634.32</v>
      </c>
      <c r="S167" s="16">
        <f t="shared" si="115"/>
        <v>17.449261820220521</v>
      </c>
      <c r="T167" s="16">
        <f t="shared" si="116"/>
        <v>17.449261820220521</v>
      </c>
    </row>
    <row r="168" spans="1:1031" s="27" customFormat="1" ht="13.5" customHeight="1">
      <c r="A168" s="3"/>
      <c r="B168" s="38">
        <v>160</v>
      </c>
      <c r="C168" s="43" t="s">
        <v>93</v>
      </c>
      <c r="D168" s="18">
        <f>D169</f>
        <v>0</v>
      </c>
      <c r="E168" s="18">
        <f t="shared" ref="E168:R168" si="123">E169</f>
        <v>0</v>
      </c>
      <c r="F168" s="18">
        <f t="shared" si="123"/>
        <v>137265</v>
      </c>
      <c r="G168" s="18">
        <f t="shared" si="123"/>
        <v>36765</v>
      </c>
      <c r="H168" s="18">
        <f t="shared" si="123"/>
        <v>100500</v>
      </c>
      <c r="I168" s="18">
        <f>I169</f>
        <v>137265</v>
      </c>
      <c r="J168" s="18">
        <f t="shared" si="123"/>
        <v>137265</v>
      </c>
      <c r="K168" s="18">
        <f t="shared" si="123"/>
        <v>0</v>
      </c>
      <c r="L168" s="18">
        <f t="shared" si="123"/>
        <v>22261.35</v>
      </c>
      <c r="M168" s="18">
        <f t="shared" si="123"/>
        <v>52766.559999999998</v>
      </c>
      <c r="N168" s="18">
        <f>N169</f>
        <v>84498.44</v>
      </c>
      <c r="O168" s="18">
        <f t="shared" si="123"/>
        <v>84498.44</v>
      </c>
      <c r="P168" s="18">
        <f t="shared" si="123"/>
        <v>0</v>
      </c>
      <c r="Q168" s="18">
        <f t="shared" si="123"/>
        <v>0</v>
      </c>
      <c r="R168" s="18">
        <f t="shared" si="123"/>
        <v>52766.559999999998</v>
      </c>
      <c r="S168" s="35">
        <f t="shared" si="115"/>
        <v>38.441379812770919</v>
      </c>
      <c r="T168" s="35">
        <f t="shared" si="116"/>
        <v>38.441379812770919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  <c r="IW168" s="3"/>
      <c r="IX168" s="3"/>
      <c r="IY168" s="3"/>
      <c r="IZ168" s="3"/>
      <c r="JA168" s="3"/>
      <c r="JB168" s="3"/>
      <c r="JC168" s="3"/>
      <c r="JD168" s="3"/>
      <c r="JE168" s="3"/>
      <c r="JF168" s="3"/>
      <c r="JG168" s="3"/>
      <c r="JH168" s="3"/>
      <c r="JI168" s="3"/>
      <c r="JJ168" s="3"/>
      <c r="JK168" s="3"/>
      <c r="JL168" s="3"/>
      <c r="JM168" s="3"/>
      <c r="JN168" s="3"/>
      <c r="JO168" s="3"/>
      <c r="JP168" s="3"/>
      <c r="JQ168" s="3"/>
      <c r="JR168" s="3"/>
      <c r="JS168" s="3"/>
      <c r="JT168" s="3"/>
      <c r="JU168" s="3"/>
      <c r="JV168" s="3"/>
      <c r="JW168" s="3"/>
      <c r="JX168" s="3"/>
      <c r="JY168" s="3"/>
      <c r="JZ168" s="3"/>
      <c r="KA168" s="3"/>
      <c r="KB168" s="3"/>
      <c r="KC168" s="3"/>
      <c r="KD168" s="3"/>
      <c r="KE168" s="3"/>
      <c r="KF168" s="3"/>
      <c r="KG168" s="3"/>
      <c r="KH168" s="3"/>
      <c r="KI168" s="3"/>
      <c r="KJ168" s="3"/>
      <c r="KK168" s="3"/>
      <c r="KL168" s="3"/>
      <c r="KM168" s="3"/>
      <c r="KN168" s="3"/>
      <c r="KO168" s="3"/>
      <c r="KP168" s="3"/>
      <c r="KQ168" s="3"/>
      <c r="KR168" s="3"/>
      <c r="KS168" s="3"/>
      <c r="KT168" s="3"/>
      <c r="KU168" s="3"/>
      <c r="KV168" s="3"/>
      <c r="KW168" s="3"/>
      <c r="KX168" s="3"/>
      <c r="KY168" s="3"/>
      <c r="KZ168" s="3"/>
      <c r="LA168" s="3"/>
      <c r="LB168" s="3"/>
      <c r="LC168" s="3"/>
      <c r="LD168" s="3"/>
      <c r="LE168" s="3"/>
      <c r="LF168" s="3"/>
      <c r="LG168" s="3"/>
      <c r="LH168" s="3"/>
      <c r="LI168" s="3"/>
      <c r="LJ168" s="3"/>
      <c r="LK168" s="3"/>
      <c r="LL168" s="3"/>
      <c r="LM168" s="3"/>
      <c r="LN168" s="3"/>
      <c r="LO168" s="3"/>
      <c r="LP168" s="3"/>
      <c r="LQ168" s="3"/>
      <c r="LR168" s="3"/>
      <c r="LS168" s="3"/>
      <c r="LT168" s="3"/>
      <c r="LU168" s="3"/>
      <c r="LV168" s="3"/>
      <c r="LW168" s="3"/>
      <c r="LX168" s="3"/>
      <c r="LY168" s="3"/>
      <c r="LZ168" s="3"/>
      <c r="MA168" s="3"/>
      <c r="MB168" s="3"/>
      <c r="MC168" s="3"/>
      <c r="MD168" s="3"/>
      <c r="ME168" s="3"/>
      <c r="MF168" s="3"/>
      <c r="MG168" s="3"/>
      <c r="MH168" s="3"/>
      <c r="MI168" s="3"/>
      <c r="MJ168" s="3"/>
      <c r="MK168" s="3"/>
      <c r="ML168" s="3"/>
      <c r="MM168" s="3"/>
      <c r="MN168" s="3"/>
      <c r="MO168" s="3"/>
      <c r="MP168" s="3"/>
      <c r="MQ168" s="3"/>
      <c r="MR168" s="3"/>
      <c r="MS168" s="3"/>
      <c r="MT168" s="3"/>
      <c r="MU168" s="3"/>
      <c r="MV168" s="3"/>
      <c r="MW168" s="3"/>
      <c r="MX168" s="3"/>
      <c r="MY168" s="3"/>
      <c r="MZ168" s="3"/>
      <c r="NA168" s="3"/>
      <c r="NB168" s="3"/>
      <c r="NC168" s="3"/>
      <c r="ND168" s="3"/>
      <c r="NE168" s="3"/>
      <c r="NF168" s="3"/>
      <c r="NG168" s="3"/>
      <c r="NH168" s="3"/>
      <c r="NI168" s="3"/>
      <c r="NJ168" s="3"/>
      <c r="NK168" s="3"/>
      <c r="NL168" s="3"/>
      <c r="NM168" s="3"/>
      <c r="NN168" s="3"/>
      <c r="NO168" s="3"/>
      <c r="NP168" s="3"/>
      <c r="NQ168" s="3"/>
      <c r="NR168" s="3"/>
      <c r="NS168" s="3"/>
      <c r="NT168" s="3"/>
      <c r="NU168" s="3"/>
      <c r="NV168" s="3"/>
      <c r="NW168" s="3"/>
      <c r="NX168" s="3"/>
      <c r="NY168" s="3"/>
      <c r="NZ168" s="3"/>
      <c r="OA168" s="3"/>
      <c r="OB168" s="3"/>
      <c r="OC168" s="3"/>
      <c r="OD168" s="3"/>
      <c r="OE168" s="3"/>
      <c r="OF168" s="3"/>
      <c r="OG168" s="3"/>
      <c r="OH168" s="3"/>
      <c r="OI168" s="3"/>
      <c r="OJ168" s="3"/>
      <c r="OK168" s="3"/>
      <c r="OL168" s="3"/>
      <c r="OM168" s="3"/>
      <c r="ON168" s="3"/>
      <c r="OO168" s="3"/>
      <c r="OP168" s="3"/>
      <c r="OQ168" s="3"/>
      <c r="OR168" s="3"/>
      <c r="OS168" s="3"/>
      <c r="OT168" s="3"/>
      <c r="OU168" s="3"/>
      <c r="OV168" s="3"/>
      <c r="OW168" s="3"/>
      <c r="OX168" s="3"/>
      <c r="OY168" s="3"/>
      <c r="OZ168" s="3"/>
      <c r="PA168" s="3"/>
      <c r="PB168" s="3"/>
      <c r="PC168" s="3"/>
      <c r="PD168" s="3"/>
      <c r="PE168" s="3"/>
      <c r="PF168" s="3"/>
      <c r="PG168" s="3"/>
      <c r="PH168" s="3"/>
      <c r="PI168" s="3"/>
      <c r="PJ168" s="3"/>
      <c r="PK168" s="3"/>
      <c r="PL168" s="3"/>
      <c r="PM168" s="3"/>
      <c r="PN168" s="3"/>
      <c r="PO168" s="3"/>
      <c r="PP168" s="3"/>
      <c r="PQ168" s="3"/>
      <c r="PR168" s="3"/>
      <c r="PS168" s="3"/>
      <c r="PT168" s="3"/>
      <c r="PU168" s="3"/>
      <c r="PV168" s="3"/>
      <c r="PW168" s="3"/>
      <c r="PX168" s="3"/>
      <c r="PY168" s="3"/>
      <c r="PZ168" s="3"/>
      <c r="QA168" s="3"/>
      <c r="QB168" s="3"/>
      <c r="QC168" s="3"/>
      <c r="QD168" s="3"/>
      <c r="QE168" s="3"/>
      <c r="QF168" s="3"/>
      <c r="QG168" s="3"/>
      <c r="QH168" s="3"/>
      <c r="QI168" s="3"/>
      <c r="QJ168" s="3"/>
      <c r="QK168" s="3"/>
      <c r="QL168" s="3"/>
      <c r="QM168" s="3"/>
      <c r="QN168" s="3"/>
      <c r="QO168" s="3"/>
      <c r="QP168" s="3"/>
      <c r="QQ168" s="3"/>
      <c r="QR168" s="3"/>
      <c r="QS168" s="3"/>
      <c r="QT168" s="3"/>
      <c r="QU168" s="3"/>
      <c r="QV168" s="3"/>
      <c r="QW168" s="3"/>
      <c r="QX168" s="3"/>
      <c r="QY168" s="3"/>
      <c r="QZ168" s="3"/>
      <c r="RA168" s="3"/>
      <c r="RB168" s="3"/>
      <c r="RC168" s="3"/>
      <c r="RD168" s="3"/>
      <c r="RE168" s="3"/>
      <c r="RF168" s="3"/>
      <c r="RG168" s="3"/>
      <c r="RH168" s="3"/>
      <c r="RI168" s="3"/>
      <c r="RJ168" s="3"/>
      <c r="RK168" s="3"/>
      <c r="RL168" s="3"/>
      <c r="RM168" s="3"/>
      <c r="RN168" s="3"/>
      <c r="RO168" s="3"/>
      <c r="RP168" s="3"/>
      <c r="RQ168" s="3"/>
      <c r="RR168" s="3"/>
      <c r="RS168" s="3"/>
      <c r="RT168" s="3"/>
      <c r="RU168" s="3"/>
      <c r="RV168" s="3"/>
      <c r="RW168" s="3"/>
      <c r="RX168" s="3"/>
      <c r="RY168" s="3"/>
      <c r="RZ168" s="3"/>
      <c r="SA168" s="3"/>
      <c r="SB168" s="3"/>
      <c r="SC168" s="3"/>
      <c r="SD168" s="3"/>
      <c r="SE168" s="3"/>
      <c r="SF168" s="3"/>
      <c r="SG168" s="3"/>
      <c r="SH168" s="3"/>
      <c r="SI168" s="3"/>
      <c r="SJ168" s="3"/>
      <c r="SK168" s="3"/>
      <c r="SL168" s="3"/>
      <c r="SM168" s="3"/>
      <c r="SN168" s="3"/>
      <c r="SO168" s="3"/>
      <c r="SP168" s="3"/>
      <c r="SQ168" s="3"/>
      <c r="SR168" s="3"/>
      <c r="SS168" s="3"/>
      <c r="ST168" s="3"/>
      <c r="SU168" s="3"/>
      <c r="SV168" s="3"/>
      <c r="SW168" s="3"/>
      <c r="SX168" s="3"/>
      <c r="SY168" s="3"/>
      <c r="SZ168" s="3"/>
      <c r="TA168" s="3"/>
      <c r="TB168" s="3"/>
      <c r="TC168" s="3"/>
      <c r="TD168" s="3"/>
      <c r="TE168" s="3"/>
      <c r="TF168" s="3"/>
      <c r="TG168" s="3"/>
      <c r="TH168" s="3"/>
      <c r="TI168" s="3"/>
      <c r="TJ168" s="3"/>
      <c r="TK168" s="3"/>
      <c r="TL168" s="3"/>
      <c r="TM168" s="3"/>
      <c r="TN168" s="3"/>
      <c r="TO168" s="3"/>
      <c r="TP168" s="3"/>
      <c r="TQ168" s="3"/>
      <c r="TR168" s="3"/>
      <c r="TS168" s="3"/>
      <c r="TT168" s="3"/>
      <c r="TU168" s="3"/>
      <c r="TV168" s="3"/>
      <c r="TW168" s="3"/>
      <c r="TX168" s="3"/>
      <c r="TY168" s="3"/>
      <c r="TZ168" s="3"/>
      <c r="UA168" s="3"/>
      <c r="UB168" s="3"/>
      <c r="UC168" s="3"/>
      <c r="UD168" s="3"/>
      <c r="UE168" s="3"/>
      <c r="UF168" s="3"/>
      <c r="UG168" s="3"/>
      <c r="UH168" s="3"/>
      <c r="UI168" s="3"/>
      <c r="UJ168" s="3"/>
      <c r="UK168" s="3"/>
      <c r="UL168" s="3"/>
      <c r="UM168" s="3"/>
      <c r="UN168" s="3"/>
      <c r="UO168" s="3"/>
      <c r="UP168" s="3"/>
      <c r="UQ168" s="3"/>
      <c r="UR168" s="3"/>
      <c r="US168" s="3"/>
      <c r="UT168" s="3"/>
      <c r="UU168" s="3"/>
      <c r="UV168" s="3"/>
      <c r="UW168" s="3"/>
      <c r="UX168" s="3"/>
      <c r="UY168" s="3"/>
      <c r="UZ168" s="3"/>
      <c r="VA168" s="3"/>
      <c r="VB168" s="3"/>
      <c r="VC168" s="3"/>
      <c r="VD168" s="3"/>
      <c r="VE168" s="3"/>
      <c r="VF168" s="3"/>
      <c r="VG168" s="3"/>
      <c r="VH168" s="3"/>
      <c r="VI168" s="3"/>
      <c r="VJ168" s="3"/>
      <c r="VK168" s="3"/>
      <c r="VL168" s="3"/>
      <c r="VM168" s="3"/>
      <c r="VN168" s="3"/>
      <c r="VO168" s="3"/>
      <c r="VP168" s="3"/>
      <c r="VQ168" s="3"/>
      <c r="VR168" s="3"/>
      <c r="VS168" s="3"/>
      <c r="VT168" s="3"/>
      <c r="VU168" s="3"/>
      <c r="VV168" s="3"/>
      <c r="VW168" s="3"/>
      <c r="VX168" s="3"/>
      <c r="VY168" s="3"/>
      <c r="VZ168" s="3"/>
      <c r="WA168" s="3"/>
      <c r="WB168" s="3"/>
      <c r="WC168" s="3"/>
      <c r="WD168" s="3"/>
      <c r="WE168" s="3"/>
      <c r="WF168" s="3"/>
      <c r="WG168" s="3"/>
      <c r="WH168" s="3"/>
      <c r="WI168" s="3"/>
      <c r="WJ168" s="3"/>
      <c r="WK168" s="3"/>
      <c r="WL168" s="3"/>
      <c r="WM168" s="3"/>
      <c r="WN168" s="3"/>
      <c r="WO168" s="3"/>
      <c r="WP168" s="3"/>
      <c r="WQ168" s="3"/>
      <c r="WR168" s="3"/>
      <c r="WS168" s="3"/>
      <c r="WT168" s="3"/>
      <c r="WU168" s="3"/>
      <c r="WV168" s="3"/>
      <c r="WW168" s="3"/>
      <c r="WX168" s="3"/>
      <c r="WY168" s="3"/>
      <c r="WZ168" s="3"/>
      <c r="XA168" s="3"/>
      <c r="XB168" s="3"/>
      <c r="XC168" s="3"/>
      <c r="XD168" s="3"/>
      <c r="XE168" s="3"/>
      <c r="XF168" s="3"/>
      <c r="XG168" s="3"/>
      <c r="XH168" s="3"/>
      <c r="XI168" s="3"/>
      <c r="XJ168" s="3"/>
      <c r="XK168" s="3"/>
      <c r="XL168" s="3"/>
      <c r="XM168" s="3"/>
      <c r="XN168" s="3"/>
      <c r="XO168" s="3"/>
      <c r="XP168" s="3"/>
      <c r="XQ168" s="3"/>
      <c r="XR168" s="3"/>
      <c r="XS168" s="3"/>
      <c r="XT168" s="3"/>
      <c r="XU168" s="3"/>
      <c r="XV168" s="3"/>
      <c r="XW168" s="3"/>
      <c r="XX168" s="3"/>
      <c r="XY168" s="3"/>
      <c r="XZ168" s="3"/>
      <c r="YA168" s="3"/>
      <c r="YB168" s="3"/>
      <c r="YC168" s="3"/>
      <c r="YD168" s="3"/>
      <c r="YE168" s="3"/>
      <c r="YF168" s="3"/>
      <c r="YG168" s="3"/>
      <c r="YH168" s="3"/>
      <c r="YI168" s="3"/>
      <c r="YJ168" s="3"/>
      <c r="YK168" s="3"/>
      <c r="YL168" s="3"/>
      <c r="YM168" s="3"/>
      <c r="YN168" s="3"/>
      <c r="YO168" s="3"/>
      <c r="YP168" s="3"/>
      <c r="YQ168" s="3"/>
      <c r="YR168" s="3"/>
      <c r="YS168" s="3"/>
      <c r="YT168" s="3"/>
      <c r="YU168" s="3"/>
      <c r="YV168" s="3"/>
      <c r="YW168" s="3"/>
      <c r="YX168" s="3"/>
      <c r="YY168" s="3"/>
      <c r="YZ168" s="3"/>
      <c r="ZA168" s="3"/>
      <c r="ZB168" s="3"/>
      <c r="ZC168" s="3"/>
      <c r="ZD168" s="3"/>
      <c r="ZE168" s="3"/>
      <c r="ZF168" s="3"/>
      <c r="ZG168" s="3"/>
      <c r="ZH168" s="3"/>
      <c r="ZI168" s="3"/>
      <c r="ZJ168" s="3"/>
      <c r="ZK168" s="3"/>
      <c r="ZL168" s="3"/>
      <c r="ZM168" s="3"/>
      <c r="ZN168" s="3"/>
      <c r="ZO168" s="3"/>
      <c r="ZP168" s="3"/>
      <c r="ZQ168" s="3"/>
      <c r="ZR168" s="3"/>
      <c r="ZS168" s="3"/>
      <c r="ZT168" s="3"/>
      <c r="ZU168" s="3"/>
      <c r="ZV168" s="3"/>
      <c r="ZW168" s="3"/>
      <c r="ZX168" s="3"/>
      <c r="ZY168" s="3"/>
      <c r="ZZ168" s="3"/>
      <c r="AAA168" s="3"/>
      <c r="AAB168" s="3"/>
      <c r="AAC168" s="3"/>
      <c r="AAD168" s="3"/>
      <c r="AAE168" s="3"/>
      <c r="AAF168" s="3"/>
      <c r="AAG168" s="3"/>
      <c r="AAH168" s="3"/>
      <c r="AAI168" s="3"/>
      <c r="AAJ168" s="3"/>
      <c r="AAK168" s="3"/>
      <c r="AAL168" s="3"/>
      <c r="AAM168" s="3"/>
      <c r="AAN168" s="3"/>
      <c r="AAO168" s="3"/>
      <c r="AAP168" s="3"/>
      <c r="AAQ168" s="3"/>
      <c r="AAR168" s="3"/>
      <c r="AAS168" s="3"/>
      <c r="AAT168" s="3"/>
      <c r="AAU168" s="3"/>
      <c r="AAV168" s="3"/>
      <c r="AAW168" s="3"/>
      <c r="AAX168" s="3"/>
      <c r="AAY168" s="3"/>
      <c r="AAZ168" s="3"/>
      <c r="ABA168" s="3"/>
      <c r="ABB168" s="3"/>
      <c r="ABC168" s="3"/>
      <c r="ABD168" s="3"/>
      <c r="ABE168" s="3"/>
      <c r="ABF168" s="3"/>
      <c r="ABG168" s="3"/>
      <c r="ABH168" s="3"/>
      <c r="ABI168" s="3"/>
      <c r="ABJ168" s="3"/>
      <c r="ABK168" s="3"/>
      <c r="ABL168" s="3"/>
      <c r="ABM168" s="3"/>
      <c r="ABN168" s="3"/>
      <c r="ABO168" s="3"/>
      <c r="ABP168" s="3"/>
      <c r="ABQ168" s="3"/>
      <c r="ABR168" s="3"/>
      <c r="ABS168" s="3"/>
      <c r="ABT168" s="3"/>
      <c r="ABU168" s="3"/>
      <c r="ABV168" s="3"/>
      <c r="ABW168" s="3"/>
      <c r="ABX168" s="3"/>
      <c r="ABY168" s="3"/>
      <c r="ABZ168" s="3"/>
      <c r="ACA168" s="3"/>
      <c r="ACB168" s="3"/>
      <c r="ACC168" s="3"/>
      <c r="ACD168" s="3"/>
      <c r="ACE168" s="3"/>
      <c r="ACF168" s="3"/>
      <c r="ACG168" s="3"/>
      <c r="ACH168" s="3"/>
      <c r="ACI168" s="3"/>
      <c r="ACJ168" s="3"/>
      <c r="ACK168" s="3"/>
      <c r="ACL168" s="3"/>
      <c r="ACM168" s="3"/>
      <c r="ACN168" s="3"/>
      <c r="ACO168" s="3"/>
      <c r="ACP168" s="3"/>
      <c r="ACQ168" s="3"/>
      <c r="ACR168" s="3"/>
      <c r="ACS168" s="3"/>
      <c r="ACT168" s="3"/>
      <c r="ACU168" s="3"/>
      <c r="ACV168" s="3"/>
      <c r="ACW168" s="3"/>
      <c r="ACX168" s="3"/>
      <c r="ACY168" s="3"/>
      <c r="ACZ168" s="3"/>
      <c r="ADA168" s="3"/>
      <c r="ADB168" s="3"/>
      <c r="ADC168" s="3"/>
      <c r="ADD168" s="3"/>
      <c r="ADE168" s="3"/>
      <c r="ADF168" s="3"/>
      <c r="ADG168" s="3"/>
      <c r="ADH168" s="3"/>
      <c r="ADI168" s="3"/>
      <c r="ADJ168" s="3"/>
      <c r="ADK168" s="3"/>
      <c r="ADL168" s="3"/>
      <c r="ADM168" s="3"/>
      <c r="ADN168" s="3"/>
      <c r="ADO168" s="3"/>
      <c r="ADP168" s="3"/>
      <c r="ADQ168" s="3"/>
      <c r="ADR168" s="3"/>
      <c r="ADS168" s="3"/>
      <c r="ADT168" s="3"/>
      <c r="ADU168" s="3"/>
      <c r="ADV168" s="3"/>
      <c r="ADW168" s="3"/>
      <c r="ADX168" s="3"/>
      <c r="ADY168" s="3"/>
      <c r="ADZ168" s="3"/>
      <c r="AEA168" s="3"/>
      <c r="AEB168" s="3"/>
      <c r="AEC168" s="3"/>
      <c r="AED168" s="3"/>
      <c r="AEE168" s="3"/>
      <c r="AEF168" s="3"/>
      <c r="AEG168" s="3"/>
      <c r="AEH168" s="3"/>
      <c r="AEI168" s="3"/>
      <c r="AEJ168" s="3"/>
      <c r="AEK168" s="3"/>
      <c r="AEL168" s="3"/>
      <c r="AEM168" s="3"/>
      <c r="AEN168" s="3"/>
      <c r="AEO168" s="3"/>
      <c r="AEP168" s="3"/>
      <c r="AEQ168" s="3"/>
      <c r="AER168" s="3"/>
      <c r="AES168" s="3"/>
      <c r="AET168" s="3"/>
      <c r="AEU168" s="3"/>
      <c r="AEV168" s="3"/>
      <c r="AEW168" s="3"/>
      <c r="AEX168" s="3"/>
      <c r="AEY168" s="3"/>
      <c r="AEZ168" s="3"/>
      <c r="AFA168" s="3"/>
      <c r="AFB168" s="3"/>
      <c r="AFC168" s="3"/>
      <c r="AFD168" s="3"/>
      <c r="AFE168" s="3"/>
      <c r="AFF168" s="3"/>
      <c r="AFG168" s="3"/>
      <c r="AFH168" s="3"/>
      <c r="AFI168" s="3"/>
      <c r="AFJ168" s="3"/>
      <c r="AFK168" s="3"/>
      <c r="AFL168" s="3"/>
      <c r="AFM168" s="3"/>
      <c r="AFN168" s="3"/>
      <c r="AFO168" s="3"/>
      <c r="AFP168" s="3"/>
      <c r="AFQ168" s="3"/>
      <c r="AFR168" s="3"/>
      <c r="AFS168" s="3"/>
      <c r="AFT168" s="3"/>
      <c r="AFU168" s="3"/>
      <c r="AFV168" s="3"/>
      <c r="AFW168" s="3"/>
      <c r="AFX168" s="3"/>
      <c r="AFY168" s="3"/>
      <c r="AFZ168" s="3"/>
      <c r="AGA168" s="3"/>
      <c r="AGB168" s="3"/>
      <c r="AGC168" s="3"/>
      <c r="AGD168" s="3"/>
      <c r="AGE168" s="3"/>
      <c r="AGF168" s="3"/>
      <c r="AGG168" s="3"/>
      <c r="AGH168" s="3"/>
      <c r="AGI168" s="3"/>
      <c r="AGJ168" s="3"/>
      <c r="AGK168" s="3"/>
      <c r="AGL168" s="3"/>
      <c r="AGM168" s="3"/>
      <c r="AGN168" s="3"/>
      <c r="AGO168" s="3"/>
      <c r="AGP168" s="3"/>
      <c r="AGQ168" s="3"/>
      <c r="AGR168" s="3"/>
      <c r="AGS168" s="3"/>
      <c r="AGT168" s="3"/>
      <c r="AGU168" s="3"/>
      <c r="AGV168" s="3"/>
      <c r="AGW168" s="3"/>
      <c r="AGX168" s="3"/>
      <c r="AGY168" s="3"/>
      <c r="AGZ168" s="3"/>
      <c r="AHA168" s="3"/>
      <c r="AHB168" s="3"/>
      <c r="AHC168" s="3"/>
      <c r="AHD168" s="3"/>
      <c r="AHE168" s="3"/>
      <c r="AHF168" s="3"/>
      <c r="AHG168" s="3"/>
      <c r="AHH168" s="3"/>
      <c r="AHI168" s="3"/>
      <c r="AHJ168" s="3"/>
      <c r="AHK168" s="3"/>
      <c r="AHL168" s="3"/>
      <c r="AHM168" s="3"/>
      <c r="AHN168" s="3"/>
      <c r="AHO168" s="3"/>
      <c r="AHP168" s="3"/>
      <c r="AHQ168" s="3"/>
      <c r="AHR168" s="3"/>
      <c r="AHS168" s="3"/>
      <c r="AHT168" s="3"/>
      <c r="AHU168" s="3"/>
      <c r="AHV168" s="3"/>
      <c r="AHW168" s="3"/>
      <c r="AHX168" s="3"/>
      <c r="AHY168" s="3"/>
      <c r="AHZ168" s="3"/>
      <c r="AIA168" s="3"/>
      <c r="AIB168" s="3"/>
      <c r="AIC168" s="3"/>
      <c r="AID168" s="3"/>
      <c r="AIE168" s="3"/>
      <c r="AIF168" s="3"/>
      <c r="AIG168" s="3"/>
      <c r="AIH168" s="3"/>
      <c r="AII168" s="3"/>
      <c r="AIJ168" s="3"/>
      <c r="AIK168" s="3"/>
      <c r="AIL168" s="3"/>
      <c r="AIM168" s="3"/>
      <c r="AIN168" s="3"/>
      <c r="AIO168" s="3"/>
      <c r="AIP168" s="3"/>
      <c r="AIQ168" s="3"/>
      <c r="AIR168" s="3"/>
      <c r="AIS168" s="3"/>
      <c r="AIT168" s="3"/>
      <c r="AIU168" s="3"/>
      <c r="AIV168" s="3"/>
      <c r="AIW168" s="3"/>
      <c r="AIX168" s="3"/>
      <c r="AIY168" s="3"/>
      <c r="AIZ168" s="3"/>
      <c r="AJA168" s="3"/>
      <c r="AJB168" s="3"/>
      <c r="AJC168" s="3"/>
      <c r="AJD168" s="3"/>
      <c r="AJE168" s="3"/>
      <c r="AJF168" s="3"/>
      <c r="AJG168" s="3"/>
      <c r="AJH168" s="3"/>
      <c r="AJI168" s="3"/>
      <c r="AJJ168" s="3"/>
      <c r="AJK168" s="3"/>
      <c r="AJL168" s="3"/>
      <c r="AJM168" s="3"/>
      <c r="AJN168" s="3"/>
      <c r="AJO168" s="3"/>
      <c r="AJP168" s="3"/>
      <c r="AJQ168" s="3"/>
      <c r="AJR168" s="3"/>
      <c r="AJS168" s="3"/>
      <c r="AJT168" s="3"/>
      <c r="AJU168" s="3"/>
      <c r="AJV168" s="3"/>
      <c r="AJW168" s="3"/>
      <c r="AJX168" s="3"/>
      <c r="AJY168" s="3"/>
      <c r="AJZ168" s="3"/>
      <c r="AKA168" s="3"/>
      <c r="AKB168" s="3"/>
      <c r="AKC168" s="3"/>
      <c r="AKD168" s="3"/>
      <c r="AKE168" s="3"/>
      <c r="AKF168" s="3"/>
      <c r="AKG168" s="3"/>
      <c r="AKH168" s="3"/>
      <c r="AKI168" s="3"/>
      <c r="AKJ168" s="3"/>
      <c r="AKK168" s="3"/>
      <c r="AKL168" s="3"/>
      <c r="AKM168" s="3"/>
      <c r="AKN168" s="3"/>
      <c r="AKO168" s="3"/>
      <c r="AKP168" s="3"/>
      <c r="AKQ168" s="3"/>
      <c r="AKR168" s="3"/>
      <c r="AKS168" s="3"/>
      <c r="AKT168" s="3"/>
      <c r="AKU168" s="3"/>
      <c r="AKV168" s="3"/>
      <c r="AKW168" s="3"/>
      <c r="AKX168" s="3"/>
      <c r="AKY168" s="3"/>
      <c r="AKZ168" s="3"/>
      <c r="ALA168" s="3"/>
      <c r="ALB168" s="3"/>
      <c r="ALC168" s="3"/>
      <c r="ALD168" s="3"/>
      <c r="ALE168" s="3"/>
      <c r="ALF168" s="3"/>
      <c r="ALG168" s="3"/>
      <c r="ALH168" s="3"/>
      <c r="ALI168" s="3"/>
      <c r="ALJ168" s="3"/>
      <c r="ALK168" s="3"/>
      <c r="ALL168" s="3"/>
      <c r="ALM168" s="3"/>
      <c r="ALN168" s="3"/>
      <c r="ALO168" s="3"/>
      <c r="ALP168" s="3"/>
      <c r="ALQ168" s="3"/>
      <c r="ALR168" s="3"/>
      <c r="ALS168" s="3"/>
      <c r="ALT168" s="3"/>
      <c r="ALU168" s="3"/>
      <c r="ALV168" s="3"/>
      <c r="ALW168" s="3"/>
      <c r="ALX168" s="3"/>
      <c r="ALY168" s="3"/>
      <c r="ALZ168" s="3"/>
      <c r="AMA168" s="3"/>
      <c r="AMB168" s="3"/>
      <c r="AMC168" s="3"/>
      <c r="AMD168" s="3"/>
      <c r="AME168" s="3"/>
      <c r="AMF168" s="3"/>
      <c r="AMG168" s="3"/>
      <c r="AMH168" s="3"/>
      <c r="AMI168" s="3"/>
      <c r="AMJ168" s="3"/>
      <c r="AMK168" s="3"/>
      <c r="AML168" s="3"/>
      <c r="AMM168" s="3"/>
      <c r="AMN168" s="3"/>
      <c r="AMO168" s="3"/>
      <c r="AMP168" s="3"/>
      <c r="AMQ168" s="3"/>
    </row>
    <row r="169" spans="1:1031" ht="13.5" customHeight="1">
      <c r="B169" s="85">
        <v>169</v>
      </c>
      <c r="C169" s="95" t="s">
        <v>98</v>
      </c>
      <c r="D169" s="14">
        <v>0</v>
      </c>
      <c r="E169" s="14">
        <v>0</v>
      </c>
      <c r="F169" s="62">
        <f>+G169+H169</f>
        <v>137265</v>
      </c>
      <c r="G169" s="62">
        <v>36765</v>
      </c>
      <c r="H169" s="62">
        <v>100500</v>
      </c>
      <c r="I169" s="14">
        <v>137265</v>
      </c>
      <c r="J169" s="62">
        <v>137265</v>
      </c>
      <c r="K169" s="62">
        <v>0</v>
      </c>
      <c r="L169" s="63">
        <v>22261.35</v>
      </c>
      <c r="M169" s="64">
        <v>52766.559999999998</v>
      </c>
      <c r="N169" s="14">
        <f>J169-M169</f>
        <v>84498.44</v>
      </c>
      <c r="O169" s="14">
        <f t="shared" ref="O169" si="124">+N169+P169</f>
        <v>84498.44</v>
      </c>
      <c r="P169" s="14">
        <f>+I169-J169</f>
        <v>0</v>
      </c>
      <c r="Q169" s="62">
        <v>0</v>
      </c>
      <c r="R169" s="64">
        <v>52766.559999999998</v>
      </c>
      <c r="S169" s="16">
        <f t="shared" si="115"/>
        <v>38.441379812770919</v>
      </c>
      <c r="T169" s="16">
        <f t="shared" si="116"/>
        <v>38.441379812770919</v>
      </c>
      <c r="U169" s="24"/>
    </row>
    <row r="170" spans="1:1031" ht="13.5" customHeight="1">
      <c r="B170" s="38">
        <v>170</v>
      </c>
      <c r="C170" s="39" t="s">
        <v>99</v>
      </c>
      <c r="D170" s="18">
        <f t="shared" ref="D170:M170" si="125">D171</f>
        <v>0</v>
      </c>
      <c r="E170" s="18">
        <f t="shared" si="125"/>
        <v>0</v>
      </c>
      <c r="F170" s="18">
        <f t="shared" si="125"/>
        <v>0</v>
      </c>
      <c r="G170" s="18">
        <f t="shared" si="125"/>
        <v>-112944</v>
      </c>
      <c r="H170" s="18">
        <f t="shared" si="125"/>
        <v>112944</v>
      </c>
      <c r="I170" s="18">
        <f t="shared" si="125"/>
        <v>0</v>
      </c>
      <c r="J170" s="18">
        <f t="shared" si="125"/>
        <v>0</v>
      </c>
      <c r="K170" s="18">
        <f t="shared" si="125"/>
        <v>0</v>
      </c>
      <c r="L170" s="18">
        <f t="shared" si="125"/>
        <v>0</v>
      </c>
      <c r="M170" s="18">
        <f t="shared" si="125"/>
        <v>0</v>
      </c>
      <c r="N170" s="18">
        <f>N171</f>
        <v>0</v>
      </c>
      <c r="O170" s="18">
        <f t="shared" ref="O170:R170" si="126">O171</f>
        <v>0</v>
      </c>
      <c r="P170" s="18">
        <f t="shared" si="126"/>
        <v>0</v>
      </c>
      <c r="Q170" s="18">
        <f>Q171</f>
        <v>0</v>
      </c>
      <c r="R170" s="35">
        <f t="shared" si="126"/>
        <v>0</v>
      </c>
      <c r="S170" s="11">
        <v>0</v>
      </c>
      <c r="T170" s="11">
        <v>0</v>
      </c>
    </row>
    <row r="171" spans="1:1031" ht="13.5" customHeight="1">
      <c r="B171" s="85">
        <v>171</v>
      </c>
      <c r="C171" s="95" t="s">
        <v>188</v>
      </c>
      <c r="D171" s="14">
        <v>0</v>
      </c>
      <c r="E171" s="14">
        <v>0</v>
      </c>
      <c r="F171" s="62">
        <f>+G171+H171</f>
        <v>0</v>
      </c>
      <c r="G171" s="62">
        <v>-112944</v>
      </c>
      <c r="H171" s="62">
        <v>112944</v>
      </c>
      <c r="I171" s="14">
        <v>0</v>
      </c>
      <c r="J171" s="62">
        <v>0</v>
      </c>
      <c r="K171" s="62">
        <v>0</v>
      </c>
      <c r="L171" s="14">
        <v>0</v>
      </c>
      <c r="M171" s="14">
        <v>0</v>
      </c>
      <c r="N171" s="14">
        <f>J171-M171</f>
        <v>0</v>
      </c>
      <c r="O171" s="14">
        <f t="shared" ref="O171" si="127">+N171+P171</f>
        <v>0</v>
      </c>
      <c r="P171" s="14">
        <f>+I171-J171</f>
        <v>0</v>
      </c>
      <c r="Q171" s="62">
        <v>0</v>
      </c>
      <c r="R171" s="62">
        <v>0</v>
      </c>
      <c r="S171" s="16">
        <v>0</v>
      </c>
      <c r="T171" s="16">
        <v>0</v>
      </c>
    </row>
    <row r="172" spans="1:1031" s="3" customFormat="1" ht="13.5" customHeight="1">
      <c r="B172" s="80">
        <v>180</v>
      </c>
      <c r="C172" s="43" t="s">
        <v>102</v>
      </c>
      <c r="D172" s="18">
        <f>+D173</f>
        <v>0</v>
      </c>
      <c r="E172" s="18">
        <f t="shared" ref="E172:R172" si="128">+E173</f>
        <v>0</v>
      </c>
      <c r="F172" s="18">
        <f t="shared" si="128"/>
        <v>56255</v>
      </c>
      <c r="G172" s="18">
        <f t="shared" si="128"/>
        <v>-11651</v>
      </c>
      <c r="H172" s="18">
        <f t="shared" si="128"/>
        <v>67906</v>
      </c>
      <c r="I172" s="18">
        <f t="shared" si="128"/>
        <v>56255</v>
      </c>
      <c r="J172" s="18">
        <f t="shared" si="128"/>
        <v>56255</v>
      </c>
      <c r="K172" s="18">
        <f t="shared" si="128"/>
        <v>0</v>
      </c>
      <c r="L172" s="18">
        <f t="shared" si="128"/>
        <v>0</v>
      </c>
      <c r="M172" s="18">
        <f t="shared" si="128"/>
        <v>0</v>
      </c>
      <c r="N172" s="18">
        <f t="shared" si="128"/>
        <v>56255</v>
      </c>
      <c r="O172" s="18">
        <f t="shared" si="128"/>
        <v>56255</v>
      </c>
      <c r="P172" s="18">
        <f t="shared" si="128"/>
        <v>0</v>
      </c>
      <c r="Q172" s="18">
        <f t="shared" si="128"/>
        <v>0</v>
      </c>
      <c r="R172" s="18">
        <f t="shared" si="128"/>
        <v>0</v>
      </c>
      <c r="S172" s="35">
        <f>+M172/J172*100</f>
        <v>0</v>
      </c>
      <c r="T172" s="11">
        <f t="shared" si="116"/>
        <v>0</v>
      </c>
    </row>
    <row r="173" spans="1:1031" ht="13.5" customHeight="1">
      <c r="B173" s="85">
        <v>181</v>
      </c>
      <c r="C173" s="95" t="s">
        <v>103</v>
      </c>
      <c r="D173" s="14">
        <v>0</v>
      </c>
      <c r="E173" s="14">
        <v>0</v>
      </c>
      <c r="F173" s="62">
        <f>+G173+H173</f>
        <v>56255</v>
      </c>
      <c r="G173" s="62">
        <v>-11651</v>
      </c>
      <c r="H173" s="62">
        <v>67906</v>
      </c>
      <c r="I173" s="14">
        <v>56255</v>
      </c>
      <c r="J173" s="64">
        <v>56255</v>
      </c>
      <c r="K173" s="62">
        <v>0</v>
      </c>
      <c r="L173" s="14">
        <v>0</v>
      </c>
      <c r="M173" s="14">
        <v>0</v>
      </c>
      <c r="N173" s="14">
        <f>J173-M173</f>
        <v>56255</v>
      </c>
      <c r="O173" s="14">
        <f t="shared" ref="O173" si="129">+N173+P173</f>
        <v>56255</v>
      </c>
      <c r="P173" s="14">
        <f>+I173-J173</f>
        <v>0</v>
      </c>
      <c r="Q173" s="62">
        <v>0</v>
      </c>
      <c r="R173" s="62">
        <v>0</v>
      </c>
      <c r="S173" s="16">
        <f>+M173/J173*100</f>
        <v>0</v>
      </c>
      <c r="T173" s="16">
        <f t="shared" si="116"/>
        <v>0</v>
      </c>
    </row>
    <row r="174" spans="1:1031" ht="13.5" customHeight="1">
      <c r="B174" s="34">
        <v>2</v>
      </c>
      <c r="C174" s="96" t="s">
        <v>110</v>
      </c>
      <c r="D174" s="18">
        <f>+D176+D178+D185+D187</f>
        <v>0</v>
      </c>
      <c r="E174" s="18">
        <f t="shared" ref="E174" si="130">+E176+E178+E185+E187</f>
        <v>0</v>
      </c>
      <c r="F174" s="18">
        <f t="shared" ref="F174:R174" si="131">+F176+F178+F185+F187+F189</f>
        <v>207016</v>
      </c>
      <c r="G174" s="18">
        <f t="shared" si="131"/>
        <v>64716</v>
      </c>
      <c r="H174" s="18">
        <f t="shared" si="131"/>
        <v>142300</v>
      </c>
      <c r="I174" s="18">
        <f t="shared" si="131"/>
        <v>207016</v>
      </c>
      <c r="J174" s="18">
        <f t="shared" si="131"/>
        <v>207016</v>
      </c>
      <c r="K174" s="18">
        <f t="shared" si="131"/>
        <v>0</v>
      </c>
      <c r="L174" s="18">
        <f t="shared" si="131"/>
        <v>65559.27</v>
      </c>
      <c r="M174" s="18">
        <f t="shared" si="131"/>
        <v>72039.12</v>
      </c>
      <c r="N174" s="18">
        <f t="shared" si="131"/>
        <v>134976.88</v>
      </c>
      <c r="O174" s="18">
        <f t="shared" si="131"/>
        <v>134976.88</v>
      </c>
      <c r="P174" s="18">
        <f t="shared" si="131"/>
        <v>0</v>
      </c>
      <c r="Q174" s="18">
        <f t="shared" si="131"/>
        <v>3843.92</v>
      </c>
      <c r="R174" s="18">
        <f t="shared" si="131"/>
        <v>68195.199999999997</v>
      </c>
      <c r="S174" s="35">
        <f t="shared" ref="S174:S198" si="132">+M174/J174*100</f>
        <v>34.798817482706653</v>
      </c>
      <c r="T174" s="35">
        <f t="shared" ref="T174:T198" si="133">+M174/I174*100</f>
        <v>34.798817482706653</v>
      </c>
    </row>
    <row r="175" spans="1:1031" ht="13.5" hidden="1" customHeight="1">
      <c r="B175" s="36">
        <v>224</v>
      </c>
      <c r="C175" s="40" t="s">
        <v>124</v>
      </c>
      <c r="D175" s="14"/>
      <c r="E175" s="14">
        <f>+'[1]152'!D191</f>
        <v>0</v>
      </c>
      <c r="F175" s="62">
        <f>+G175+H175</f>
        <v>0</v>
      </c>
      <c r="G175" s="14"/>
      <c r="H175" s="14">
        <f>'[2]152'!D191</f>
        <v>0</v>
      </c>
      <c r="I175" s="14"/>
      <c r="J175" s="14"/>
      <c r="K175" s="62">
        <v>0</v>
      </c>
      <c r="L175" s="14"/>
      <c r="M175" s="14"/>
      <c r="N175" s="14">
        <f>J175-M175</f>
        <v>0</v>
      </c>
      <c r="O175" s="14">
        <f t="shared" ref="O175" si="134">+N175+P175</f>
        <v>0</v>
      </c>
      <c r="P175" s="14">
        <f>+I175-J175</f>
        <v>0</v>
      </c>
      <c r="Q175" s="14"/>
      <c r="R175" s="14"/>
      <c r="S175" s="16" t="e">
        <f t="shared" si="132"/>
        <v>#DIV/0!</v>
      </c>
      <c r="T175" s="16" t="e">
        <f t="shared" si="133"/>
        <v>#DIV/0!</v>
      </c>
    </row>
    <row r="176" spans="1:1031" ht="13.5" customHeight="1">
      <c r="B176" s="20">
        <v>240</v>
      </c>
      <c r="C176" s="21" t="s">
        <v>129</v>
      </c>
      <c r="D176" s="18">
        <f t="shared" ref="D176:R176" si="135">SUM(D177:D177)</f>
        <v>0</v>
      </c>
      <c r="E176" s="18">
        <f t="shared" si="135"/>
        <v>0</v>
      </c>
      <c r="F176" s="18">
        <f t="shared" si="135"/>
        <v>40500</v>
      </c>
      <c r="G176" s="18">
        <f t="shared" si="135"/>
        <v>30000</v>
      </c>
      <c r="H176" s="18">
        <f t="shared" si="135"/>
        <v>10500</v>
      </c>
      <c r="I176" s="18">
        <f t="shared" si="135"/>
        <v>40500</v>
      </c>
      <c r="J176" s="18">
        <f t="shared" si="135"/>
        <v>40500</v>
      </c>
      <c r="K176" s="18">
        <f t="shared" si="135"/>
        <v>0</v>
      </c>
      <c r="L176" s="18">
        <f t="shared" si="135"/>
        <v>1555.7</v>
      </c>
      <c r="M176" s="18">
        <f t="shared" si="135"/>
        <v>1555.7</v>
      </c>
      <c r="N176" s="18">
        <f t="shared" si="135"/>
        <v>38944.300000000003</v>
      </c>
      <c r="O176" s="18">
        <f t="shared" si="135"/>
        <v>38944.300000000003</v>
      </c>
      <c r="P176" s="18">
        <f t="shared" si="135"/>
        <v>0</v>
      </c>
      <c r="Q176" s="18">
        <f t="shared" si="135"/>
        <v>0</v>
      </c>
      <c r="R176" s="35">
        <f t="shared" si="135"/>
        <v>1555.7</v>
      </c>
      <c r="S176" s="35">
        <f t="shared" si="132"/>
        <v>3.8412345679012345</v>
      </c>
      <c r="T176" s="35">
        <f t="shared" si="133"/>
        <v>3.8412345679012345</v>
      </c>
    </row>
    <row r="177" spans="1:1031" ht="13.5" customHeight="1">
      <c r="B177" s="22">
        <v>243</v>
      </c>
      <c r="C177" s="23" t="s">
        <v>132</v>
      </c>
      <c r="D177" s="14">
        <v>0</v>
      </c>
      <c r="E177" s="14">
        <v>0</v>
      </c>
      <c r="F177" s="62">
        <f>+G177+H177</f>
        <v>40500</v>
      </c>
      <c r="G177" s="62">
        <v>30000</v>
      </c>
      <c r="H177" s="62">
        <v>10500</v>
      </c>
      <c r="I177" s="14">
        <v>40500</v>
      </c>
      <c r="J177" s="62">
        <v>40500</v>
      </c>
      <c r="K177" s="62">
        <v>0</v>
      </c>
      <c r="L177" s="63">
        <v>1555.7</v>
      </c>
      <c r="M177" s="64">
        <v>1555.7</v>
      </c>
      <c r="N177" s="14">
        <f>J177-M177</f>
        <v>38944.300000000003</v>
      </c>
      <c r="O177" s="14">
        <f>+N177+P177</f>
        <v>38944.300000000003</v>
      </c>
      <c r="P177" s="14">
        <f>+I177-J177</f>
        <v>0</v>
      </c>
      <c r="Q177" s="62">
        <v>0</v>
      </c>
      <c r="R177" s="64">
        <v>1555.7</v>
      </c>
      <c r="S177" s="16">
        <f t="shared" si="132"/>
        <v>3.8412345679012345</v>
      </c>
      <c r="T177" s="54">
        <f t="shared" si="133"/>
        <v>3.8412345679012345</v>
      </c>
    </row>
    <row r="178" spans="1:1031" ht="13.5" customHeight="1">
      <c r="B178" s="80">
        <v>250</v>
      </c>
      <c r="C178" s="43" t="s">
        <v>135</v>
      </c>
      <c r="D178" s="18">
        <f t="shared" ref="D178:R178" si="136">SUM(D179:D184)</f>
        <v>0</v>
      </c>
      <c r="E178" s="18">
        <f t="shared" si="136"/>
        <v>0</v>
      </c>
      <c r="F178" s="18">
        <f t="shared" si="136"/>
        <v>113783</v>
      </c>
      <c r="G178" s="18">
        <f t="shared" si="136"/>
        <v>37983</v>
      </c>
      <c r="H178" s="18">
        <f t="shared" si="136"/>
        <v>75800</v>
      </c>
      <c r="I178" s="18">
        <f>SUM(I179:I184)</f>
        <v>113783</v>
      </c>
      <c r="J178" s="18">
        <f t="shared" si="136"/>
        <v>113783</v>
      </c>
      <c r="K178" s="18">
        <f t="shared" si="136"/>
        <v>0</v>
      </c>
      <c r="L178" s="18">
        <f t="shared" si="136"/>
        <v>51102.16</v>
      </c>
      <c r="M178" s="18">
        <f t="shared" si="136"/>
        <v>57582.01</v>
      </c>
      <c r="N178" s="18">
        <f t="shared" si="136"/>
        <v>56200.99</v>
      </c>
      <c r="O178" s="18">
        <f t="shared" si="136"/>
        <v>56200.99</v>
      </c>
      <c r="P178" s="18">
        <f t="shared" si="136"/>
        <v>0</v>
      </c>
      <c r="Q178" s="18">
        <f t="shared" si="136"/>
        <v>3843.92</v>
      </c>
      <c r="R178" s="18">
        <f t="shared" si="136"/>
        <v>53738.090000000004</v>
      </c>
      <c r="S178" s="35">
        <f t="shared" si="132"/>
        <v>50.60686570050008</v>
      </c>
      <c r="T178" s="35">
        <f t="shared" si="133"/>
        <v>50.60686570050008</v>
      </c>
    </row>
    <row r="179" spans="1:1031" ht="13.5" customHeight="1">
      <c r="B179" s="36">
        <v>253</v>
      </c>
      <c r="C179" s="41" t="s">
        <v>137</v>
      </c>
      <c r="D179" s="14">
        <v>0</v>
      </c>
      <c r="E179" s="14">
        <v>0</v>
      </c>
      <c r="F179" s="62">
        <f t="shared" ref="F179:F184" si="137">+G179+H179</f>
        <v>8552</v>
      </c>
      <c r="G179" s="62">
        <v>6552</v>
      </c>
      <c r="H179" s="62">
        <v>2000</v>
      </c>
      <c r="I179" s="14">
        <v>8552</v>
      </c>
      <c r="J179" s="64">
        <v>8552</v>
      </c>
      <c r="K179" s="62">
        <v>0</v>
      </c>
      <c r="L179" s="63">
        <v>1755.14</v>
      </c>
      <c r="M179" s="64">
        <v>1898.08</v>
      </c>
      <c r="N179" s="14">
        <f t="shared" ref="N179:N184" si="138">J179-M179</f>
        <v>6653.92</v>
      </c>
      <c r="O179" s="14">
        <f t="shared" ref="O179:O184" si="139">+N179+P179</f>
        <v>6653.92</v>
      </c>
      <c r="P179" s="14">
        <f t="shared" ref="P179:P184" si="140">+I179-J179</f>
        <v>0</v>
      </c>
      <c r="Q179" s="64">
        <v>142.94</v>
      </c>
      <c r="R179" s="64">
        <v>1755.14</v>
      </c>
      <c r="S179" s="16">
        <f t="shared" si="132"/>
        <v>22.194574368568755</v>
      </c>
      <c r="T179" s="54">
        <f t="shared" si="133"/>
        <v>22.194574368568755</v>
      </c>
      <c r="U179" s="24"/>
    </row>
    <row r="180" spans="1:1031" ht="13.5" customHeight="1">
      <c r="B180" s="36">
        <v>254</v>
      </c>
      <c r="C180" s="41" t="s">
        <v>138</v>
      </c>
      <c r="D180" s="14">
        <v>0</v>
      </c>
      <c r="E180" s="14">
        <v>0</v>
      </c>
      <c r="F180" s="62">
        <f t="shared" si="137"/>
        <v>19972</v>
      </c>
      <c r="G180" s="62">
        <v>16972</v>
      </c>
      <c r="H180" s="62">
        <v>3000</v>
      </c>
      <c r="I180" s="14">
        <v>19972</v>
      </c>
      <c r="J180" s="64">
        <v>19972</v>
      </c>
      <c r="K180" s="62">
        <v>0</v>
      </c>
      <c r="L180" s="63">
        <v>90.95</v>
      </c>
      <c r="M180" s="64">
        <v>1537.48</v>
      </c>
      <c r="N180" s="14">
        <f t="shared" si="138"/>
        <v>18434.52</v>
      </c>
      <c r="O180" s="14">
        <f>+N180+P180</f>
        <v>18434.52</v>
      </c>
      <c r="P180" s="14">
        <f t="shared" si="140"/>
        <v>0</v>
      </c>
      <c r="Q180" s="64">
        <v>1537.48</v>
      </c>
      <c r="R180" s="62">
        <v>0</v>
      </c>
      <c r="S180" s="16">
        <f t="shared" si="132"/>
        <v>7.6981774484277992</v>
      </c>
      <c r="T180" s="54">
        <f t="shared" si="133"/>
        <v>7.6981774484277992</v>
      </c>
      <c r="U180" s="24"/>
    </row>
    <row r="181" spans="1:1031" ht="13.5" customHeight="1">
      <c r="B181" s="36">
        <v>255</v>
      </c>
      <c r="C181" s="41" t="s">
        <v>139</v>
      </c>
      <c r="D181" s="14">
        <v>0</v>
      </c>
      <c r="E181" s="14">
        <v>0</v>
      </c>
      <c r="F181" s="62">
        <f t="shared" si="137"/>
        <v>54994</v>
      </c>
      <c r="G181" s="62">
        <v>29194</v>
      </c>
      <c r="H181" s="62">
        <v>25800</v>
      </c>
      <c r="I181" s="14">
        <v>54994</v>
      </c>
      <c r="J181" s="64">
        <v>54994</v>
      </c>
      <c r="K181" s="62">
        <v>0</v>
      </c>
      <c r="L181" s="63">
        <v>32866.04</v>
      </c>
      <c r="M181" s="64">
        <v>33154.01</v>
      </c>
      <c r="N181" s="14">
        <f t="shared" si="138"/>
        <v>21839.989999999998</v>
      </c>
      <c r="O181" s="14">
        <f>+N181+P181</f>
        <v>21839.989999999998</v>
      </c>
      <c r="P181" s="14">
        <f t="shared" si="140"/>
        <v>0</v>
      </c>
      <c r="Q181" s="64">
        <v>458.08</v>
      </c>
      <c r="R181" s="64">
        <v>32695.93</v>
      </c>
      <c r="S181" s="16">
        <f t="shared" si="132"/>
        <v>60.286594901261957</v>
      </c>
      <c r="T181" s="54">
        <f t="shared" si="133"/>
        <v>60.286594901261957</v>
      </c>
      <c r="U181" s="24"/>
    </row>
    <row r="182" spans="1:1031" ht="13.5" customHeight="1">
      <c r="B182" s="36">
        <v>256</v>
      </c>
      <c r="C182" s="41" t="s">
        <v>140</v>
      </c>
      <c r="D182" s="14">
        <v>0</v>
      </c>
      <c r="E182" s="14">
        <v>0</v>
      </c>
      <c r="F182" s="62">
        <f t="shared" si="137"/>
        <v>5568</v>
      </c>
      <c r="G182" s="62">
        <v>-4432</v>
      </c>
      <c r="H182" s="62">
        <v>10000</v>
      </c>
      <c r="I182" s="14">
        <v>5568</v>
      </c>
      <c r="J182" s="64">
        <v>5568</v>
      </c>
      <c r="K182" s="62">
        <v>0</v>
      </c>
      <c r="L182" s="63">
        <v>1750.24</v>
      </c>
      <c r="M182" s="64">
        <v>2325.5500000000002</v>
      </c>
      <c r="N182" s="14">
        <f t="shared" si="138"/>
        <v>3242.45</v>
      </c>
      <c r="O182" s="14">
        <f t="shared" si="139"/>
        <v>3242.45</v>
      </c>
      <c r="P182" s="14">
        <f t="shared" si="140"/>
        <v>0</v>
      </c>
      <c r="Q182" s="64">
        <v>74.959999999999994</v>
      </c>
      <c r="R182" s="64">
        <v>2250.59</v>
      </c>
      <c r="S182" s="16">
        <f t="shared" si="132"/>
        <v>41.7663433908046</v>
      </c>
      <c r="T182" s="54">
        <f t="shared" si="133"/>
        <v>41.7663433908046</v>
      </c>
      <c r="U182" s="24"/>
    </row>
    <row r="183" spans="1:1031" ht="13.5" customHeight="1">
      <c r="B183" s="36">
        <v>257</v>
      </c>
      <c r="C183" s="41" t="s">
        <v>141</v>
      </c>
      <c r="D183" s="14">
        <v>0</v>
      </c>
      <c r="E183" s="14">
        <v>0</v>
      </c>
      <c r="F183" s="62">
        <f t="shared" si="137"/>
        <v>2000</v>
      </c>
      <c r="G183" s="62">
        <v>0</v>
      </c>
      <c r="H183" s="62">
        <v>2000</v>
      </c>
      <c r="I183" s="14">
        <v>2000</v>
      </c>
      <c r="J183" s="64">
        <v>2000</v>
      </c>
      <c r="K183" s="62">
        <v>0</v>
      </c>
      <c r="L183" s="14">
        <v>0</v>
      </c>
      <c r="M183" s="14">
        <v>0</v>
      </c>
      <c r="N183" s="14">
        <f t="shared" si="138"/>
        <v>2000</v>
      </c>
      <c r="O183" s="14">
        <f t="shared" si="139"/>
        <v>2000</v>
      </c>
      <c r="P183" s="14">
        <f t="shared" si="140"/>
        <v>0</v>
      </c>
      <c r="Q183" s="62">
        <v>0</v>
      </c>
      <c r="R183" s="62">
        <v>0</v>
      </c>
      <c r="S183" s="16">
        <f t="shared" si="132"/>
        <v>0</v>
      </c>
      <c r="T183" s="54">
        <f t="shared" si="133"/>
        <v>0</v>
      </c>
      <c r="U183" s="24"/>
    </row>
    <row r="184" spans="1:1031" ht="13.5" customHeight="1">
      <c r="B184" s="36">
        <v>259</v>
      </c>
      <c r="C184" s="95" t="s">
        <v>142</v>
      </c>
      <c r="D184" s="14">
        <v>0</v>
      </c>
      <c r="E184" s="14">
        <v>0</v>
      </c>
      <c r="F184" s="62">
        <f t="shared" si="137"/>
        <v>22697</v>
      </c>
      <c r="G184" s="62">
        <v>-10303</v>
      </c>
      <c r="H184" s="62">
        <v>33000</v>
      </c>
      <c r="I184" s="14">
        <v>22697</v>
      </c>
      <c r="J184" s="64">
        <v>22697</v>
      </c>
      <c r="K184" s="62">
        <v>0</v>
      </c>
      <c r="L184" s="63">
        <v>14639.79</v>
      </c>
      <c r="M184" s="64">
        <v>18666.89</v>
      </c>
      <c r="N184" s="14">
        <f t="shared" si="138"/>
        <v>4030.1100000000006</v>
      </c>
      <c r="O184" s="14">
        <f t="shared" si="139"/>
        <v>4030.1100000000006</v>
      </c>
      <c r="P184" s="14">
        <f t="shared" si="140"/>
        <v>0</v>
      </c>
      <c r="Q184" s="64">
        <v>1630.46</v>
      </c>
      <c r="R184" s="64">
        <v>17036.43</v>
      </c>
      <c r="S184" s="16">
        <f t="shared" si="132"/>
        <v>82.24386482795083</v>
      </c>
      <c r="T184" s="54">
        <f t="shared" si="133"/>
        <v>82.24386482795083</v>
      </c>
    </row>
    <row r="185" spans="1:1031" ht="13.5" customHeight="1">
      <c r="B185" s="80">
        <v>260</v>
      </c>
      <c r="C185" s="43" t="s">
        <v>143</v>
      </c>
      <c r="D185" s="18">
        <f>+D186</f>
        <v>0</v>
      </c>
      <c r="E185" s="18">
        <f t="shared" ref="E185:R185" si="141">+E186</f>
        <v>0</v>
      </c>
      <c r="F185" s="18">
        <f t="shared" si="141"/>
        <v>18305</v>
      </c>
      <c r="G185" s="18">
        <f t="shared" si="141"/>
        <v>-1695</v>
      </c>
      <c r="H185" s="18">
        <f t="shared" si="141"/>
        <v>20000</v>
      </c>
      <c r="I185" s="18">
        <f t="shared" si="141"/>
        <v>18305</v>
      </c>
      <c r="J185" s="18">
        <f t="shared" si="141"/>
        <v>18305</v>
      </c>
      <c r="K185" s="18">
        <f t="shared" si="141"/>
        <v>0</v>
      </c>
      <c r="L185" s="18">
        <f t="shared" si="141"/>
        <v>129.68</v>
      </c>
      <c r="M185" s="18">
        <f t="shared" si="141"/>
        <v>129.68</v>
      </c>
      <c r="N185" s="18">
        <f t="shared" si="141"/>
        <v>18175.32</v>
      </c>
      <c r="O185" s="18">
        <f t="shared" si="141"/>
        <v>18175.32</v>
      </c>
      <c r="P185" s="18">
        <f t="shared" si="141"/>
        <v>0</v>
      </c>
      <c r="Q185" s="18">
        <f t="shared" si="141"/>
        <v>0</v>
      </c>
      <c r="R185" s="18">
        <f t="shared" si="141"/>
        <v>129.68</v>
      </c>
      <c r="S185" s="35">
        <f t="shared" si="132"/>
        <v>0.70844031685331876</v>
      </c>
      <c r="T185" s="35">
        <f t="shared" si="133"/>
        <v>0.70844031685331876</v>
      </c>
    </row>
    <row r="186" spans="1:1031" ht="13.5" customHeight="1">
      <c r="B186" s="36">
        <v>262</v>
      </c>
      <c r="C186" s="41" t="s">
        <v>145</v>
      </c>
      <c r="D186" s="14">
        <v>0</v>
      </c>
      <c r="E186" s="14">
        <v>0</v>
      </c>
      <c r="F186" s="62">
        <f>+G186+H186</f>
        <v>18305</v>
      </c>
      <c r="G186" s="62">
        <v>-1695</v>
      </c>
      <c r="H186" s="62">
        <v>20000</v>
      </c>
      <c r="I186" s="14">
        <v>18305</v>
      </c>
      <c r="J186" s="64">
        <v>18305</v>
      </c>
      <c r="K186" s="62">
        <v>0</v>
      </c>
      <c r="L186" s="63">
        <v>129.68</v>
      </c>
      <c r="M186" s="64">
        <v>129.68</v>
      </c>
      <c r="N186" s="14">
        <f>J186-M186</f>
        <v>18175.32</v>
      </c>
      <c r="O186" s="14">
        <f t="shared" ref="O186" si="142">+N186+P186</f>
        <v>18175.32</v>
      </c>
      <c r="P186" s="14">
        <f>+I186-J186</f>
        <v>0</v>
      </c>
      <c r="Q186" s="62">
        <v>0</v>
      </c>
      <c r="R186" s="64">
        <v>129.68</v>
      </c>
      <c r="S186" s="16">
        <f t="shared" si="132"/>
        <v>0.70844031685331876</v>
      </c>
      <c r="T186" s="54">
        <f t="shared" si="133"/>
        <v>0.70844031685331876</v>
      </c>
    </row>
    <row r="187" spans="1:1031" s="27" customFormat="1" ht="13.5" customHeight="1">
      <c r="A187" s="3"/>
      <c r="B187" s="34">
        <v>270</v>
      </c>
      <c r="C187" s="97" t="s">
        <v>149</v>
      </c>
      <c r="D187" s="18">
        <f>+D188</f>
        <v>0</v>
      </c>
      <c r="E187" s="18">
        <f t="shared" ref="E187:R187" si="143">+E188</f>
        <v>0</v>
      </c>
      <c r="F187" s="18">
        <f t="shared" si="143"/>
        <v>9000</v>
      </c>
      <c r="G187" s="18">
        <f t="shared" si="143"/>
        <v>-27000</v>
      </c>
      <c r="H187" s="18">
        <f t="shared" si="143"/>
        <v>36000</v>
      </c>
      <c r="I187" s="18">
        <f t="shared" si="143"/>
        <v>9000</v>
      </c>
      <c r="J187" s="18">
        <f t="shared" si="143"/>
        <v>9000</v>
      </c>
      <c r="K187" s="18">
        <f t="shared" si="143"/>
        <v>0</v>
      </c>
      <c r="L187" s="18">
        <f t="shared" si="143"/>
        <v>2163.11</v>
      </c>
      <c r="M187" s="18">
        <f t="shared" si="143"/>
        <v>2163.11</v>
      </c>
      <c r="N187" s="18">
        <f t="shared" si="143"/>
        <v>6836.8899999999994</v>
      </c>
      <c r="O187" s="18">
        <f t="shared" si="143"/>
        <v>6836.8899999999994</v>
      </c>
      <c r="P187" s="18">
        <f t="shared" si="143"/>
        <v>0</v>
      </c>
      <c r="Q187" s="18">
        <f t="shared" si="143"/>
        <v>0</v>
      </c>
      <c r="R187" s="18">
        <f t="shared" si="143"/>
        <v>2163.11</v>
      </c>
      <c r="S187" s="35">
        <f t="shared" si="132"/>
        <v>24.034555555555556</v>
      </c>
      <c r="T187" s="35">
        <f t="shared" si="133"/>
        <v>24.034555555555556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  <c r="IW187" s="3"/>
      <c r="IX187" s="3"/>
      <c r="IY187" s="3"/>
      <c r="IZ187" s="3"/>
      <c r="JA187" s="3"/>
      <c r="JB187" s="3"/>
      <c r="JC187" s="3"/>
      <c r="JD187" s="3"/>
      <c r="JE187" s="3"/>
      <c r="JF187" s="3"/>
      <c r="JG187" s="3"/>
      <c r="JH187" s="3"/>
      <c r="JI187" s="3"/>
      <c r="JJ187" s="3"/>
      <c r="JK187" s="3"/>
      <c r="JL187" s="3"/>
      <c r="JM187" s="3"/>
      <c r="JN187" s="3"/>
      <c r="JO187" s="3"/>
      <c r="JP187" s="3"/>
      <c r="JQ187" s="3"/>
      <c r="JR187" s="3"/>
      <c r="JS187" s="3"/>
      <c r="JT187" s="3"/>
      <c r="JU187" s="3"/>
      <c r="JV187" s="3"/>
      <c r="JW187" s="3"/>
      <c r="JX187" s="3"/>
      <c r="JY187" s="3"/>
      <c r="JZ187" s="3"/>
      <c r="KA187" s="3"/>
      <c r="KB187" s="3"/>
      <c r="KC187" s="3"/>
      <c r="KD187" s="3"/>
      <c r="KE187" s="3"/>
      <c r="KF187" s="3"/>
      <c r="KG187" s="3"/>
      <c r="KH187" s="3"/>
      <c r="KI187" s="3"/>
      <c r="KJ187" s="3"/>
      <c r="KK187" s="3"/>
      <c r="KL187" s="3"/>
      <c r="KM187" s="3"/>
      <c r="KN187" s="3"/>
      <c r="KO187" s="3"/>
      <c r="KP187" s="3"/>
      <c r="KQ187" s="3"/>
      <c r="KR187" s="3"/>
      <c r="KS187" s="3"/>
      <c r="KT187" s="3"/>
      <c r="KU187" s="3"/>
      <c r="KV187" s="3"/>
      <c r="KW187" s="3"/>
      <c r="KX187" s="3"/>
      <c r="KY187" s="3"/>
      <c r="KZ187" s="3"/>
      <c r="LA187" s="3"/>
      <c r="LB187" s="3"/>
      <c r="LC187" s="3"/>
      <c r="LD187" s="3"/>
      <c r="LE187" s="3"/>
      <c r="LF187" s="3"/>
      <c r="LG187" s="3"/>
      <c r="LH187" s="3"/>
      <c r="LI187" s="3"/>
      <c r="LJ187" s="3"/>
      <c r="LK187" s="3"/>
      <c r="LL187" s="3"/>
      <c r="LM187" s="3"/>
      <c r="LN187" s="3"/>
      <c r="LO187" s="3"/>
      <c r="LP187" s="3"/>
      <c r="LQ187" s="3"/>
      <c r="LR187" s="3"/>
      <c r="LS187" s="3"/>
      <c r="LT187" s="3"/>
      <c r="LU187" s="3"/>
      <c r="LV187" s="3"/>
      <c r="LW187" s="3"/>
      <c r="LX187" s="3"/>
      <c r="LY187" s="3"/>
      <c r="LZ187" s="3"/>
      <c r="MA187" s="3"/>
      <c r="MB187" s="3"/>
      <c r="MC187" s="3"/>
      <c r="MD187" s="3"/>
      <c r="ME187" s="3"/>
      <c r="MF187" s="3"/>
      <c r="MG187" s="3"/>
      <c r="MH187" s="3"/>
      <c r="MI187" s="3"/>
      <c r="MJ187" s="3"/>
      <c r="MK187" s="3"/>
      <c r="ML187" s="3"/>
      <c r="MM187" s="3"/>
      <c r="MN187" s="3"/>
      <c r="MO187" s="3"/>
      <c r="MP187" s="3"/>
      <c r="MQ187" s="3"/>
      <c r="MR187" s="3"/>
      <c r="MS187" s="3"/>
      <c r="MT187" s="3"/>
      <c r="MU187" s="3"/>
      <c r="MV187" s="3"/>
      <c r="MW187" s="3"/>
      <c r="MX187" s="3"/>
      <c r="MY187" s="3"/>
      <c r="MZ187" s="3"/>
      <c r="NA187" s="3"/>
      <c r="NB187" s="3"/>
      <c r="NC187" s="3"/>
      <c r="ND187" s="3"/>
      <c r="NE187" s="3"/>
      <c r="NF187" s="3"/>
      <c r="NG187" s="3"/>
      <c r="NH187" s="3"/>
      <c r="NI187" s="3"/>
      <c r="NJ187" s="3"/>
      <c r="NK187" s="3"/>
      <c r="NL187" s="3"/>
      <c r="NM187" s="3"/>
      <c r="NN187" s="3"/>
      <c r="NO187" s="3"/>
      <c r="NP187" s="3"/>
      <c r="NQ187" s="3"/>
      <c r="NR187" s="3"/>
      <c r="NS187" s="3"/>
      <c r="NT187" s="3"/>
      <c r="NU187" s="3"/>
      <c r="NV187" s="3"/>
      <c r="NW187" s="3"/>
      <c r="NX187" s="3"/>
      <c r="NY187" s="3"/>
      <c r="NZ187" s="3"/>
      <c r="OA187" s="3"/>
      <c r="OB187" s="3"/>
      <c r="OC187" s="3"/>
      <c r="OD187" s="3"/>
      <c r="OE187" s="3"/>
      <c r="OF187" s="3"/>
      <c r="OG187" s="3"/>
      <c r="OH187" s="3"/>
      <c r="OI187" s="3"/>
      <c r="OJ187" s="3"/>
      <c r="OK187" s="3"/>
      <c r="OL187" s="3"/>
      <c r="OM187" s="3"/>
      <c r="ON187" s="3"/>
      <c r="OO187" s="3"/>
      <c r="OP187" s="3"/>
      <c r="OQ187" s="3"/>
      <c r="OR187" s="3"/>
      <c r="OS187" s="3"/>
      <c r="OT187" s="3"/>
      <c r="OU187" s="3"/>
      <c r="OV187" s="3"/>
      <c r="OW187" s="3"/>
      <c r="OX187" s="3"/>
      <c r="OY187" s="3"/>
      <c r="OZ187" s="3"/>
      <c r="PA187" s="3"/>
      <c r="PB187" s="3"/>
      <c r="PC187" s="3"/>
      <c r="PD187" s="3"/>
      <c r="PE187" s="3"/>
      <c r="PF187" s="3"/>
      <c r="PG187" s="3"/>
      <c r="PH187" s="3"/>
      <c r="PI187" s="3"/>
      <c r="PJ187" s="3"/>
      <c r="PK187" s="3"/>
      <c r="PL187" s="3"/>
      <c r="PM187" s="3"/>
      <c r="PN187" s="3"/>
      <c r="PO187" s="3"/>
      <c r="PP187" s="3"/>
      <c r="PQ187" s="3"/>
      <c r="PR187" s="3"/>
      <c r="PS187" s="3"/>
      <c r="PT187" s="3"/>
      <c r="PU187" s="3"/>
      <c r="PV187" s="3"/>
      <c r="PW187" s="3"/>
      <c r="PX187" s="3"/>
      <c r="PY187" s="3"/>
      <c r="PZ187" s="3"/>
      <c r="QA187" s="3"/>
      <c r="QB187" s="3"/>
      <c r="QC187" s="3"/>
      <c r="QD187" s="3"/>
      <c r="QE187" s="3"/>
      <c r="QF187" s="3"/>
      <c r="QG187" s="3"/>
      <c r="QH187" s="3"/>
      <c r="QI187" s="3"/>
      <c r="QJ187" s="3"/>
      <c r="QK187" s="3"/>
      <c r="QL187" s="3"/>
      <c r="QM187" s="3"/>
      <c r="QN187" s="3"/>
      <c r="QO187" s="3"/>
      <c r="QP187" s="3"/>
      <c r="QQ187" s="3"/>
      <c r="QR187" s="3"/>
      <c r="QS187" s="3"/>
      <c r="QT187" s="3"/>
      <c r="QU187" s="3"/>
      <c r="QV187" s="3"/>
      <c r="QW187" s="3"/>
      <c r="QX187" s="3"/>
      <c r="QY187" s="3"/>
      <c r="QZ187" s="3"/>
      <c r="RA187" s="3"/>
      <c r="RB187" s="3"/>
      <c r="RC187" s="3"/>
      <c r="RD187" s="3"/>
      <c r="RE187" s="3"/>
      <c r="RF187" s="3"/>
      <c r="RG187" s="3"/>
      <c r="RH187" s="3"/>
      <c r="RI187" s="3"/>
      <c r="RJ187" s="3"/>
      <c r="RK187" s="3"/>
      <c r="RL187" s="3"/>
      <c r="RM187" s="3"/>
      <c r="RN187" s="3"/>
      <c r="RO187" s="3"/>
      <c r="RP187" s="3"/>
      <c r="RQ187" s="3"/>
      <c r="RR187" s="3"/>
      <c r="RS187" s="3"/>
      <c r="RT187" s="3"/>
      <c r="RU187" s="3"/>
      <c r="RV187" s="3"/>
      <c r="RW187" s="3"/>
      <c r="RX187" s="3"/>
      <c r="RY187" s="3"/>
      <c r="RZ187" s="3"/>
      <c r="SA187" s="3"/>
      <c r="SB187" s="3"/>
      <c r="SC187" s="3"/>
      <c r="SD187" s="3"/>
      <c r="SE187" s="3"/>
      <c r="SF187" s="3"/>
      <c r="SG187" s="3"/>
      <c r="SH187" s="3"/>
      <c r="SI187" s="3"/>
      <c r="SJ187" s="3"/>
      <c r="SK187" s="3"/>
      <c r="SL187" s="3"/>
      <c r="SM187" s="3"/>
      <c r="SN187" s="3"/>
      <c r="SO187" s="3"/>
      <c r="SP187" s="3"/>
      <c r="SQ187" s="3"/>
      <c r="SR187" s="3"/>
      <c r="SS187" s="3"/>
      <c r="ST187" s="3"/>
      <c r="SU187" s="3"/>
      <c r="SV187" s="3"/>
      <c r="SW187" s="3"/>
      <c r="SX187" s="3"/>
      <c r="SY187" s="3"/>
      <c r="SZ187" s="3"/>
      <c r="TA187" s="3"/>
      <c r="TB187" s="3"/>
      <c r="TC187" s="3"/>
      <c r="TD187" s="3"/>
      <c r="TE187" s="3"/>
      <c r="TF187" s="3"/>
      <c r="TG187" s="3"/>
      <c r="TH187" s="3"/>
      <c r="TI187" s="3"/>
      <c r="TJ187" s="3"/>
      <c r="TK187" s="3"/>
      <c r="TL187" s="3"/>
      <c r="TM187" s="3"/>
      <c r="TN187" s="3"/>
      <c r="TO187" s="3"/>
      <c r="TP187" s="3"/>
      <c r="TQ187" s="3"/>
      <c r="TR187" s="3"/>
      <c r="TS187" s="3"/>
      <c r="TT187" s="3"/>
      <c r="TU187" s="3"/>
      <c r="TV187" s="3"/>
      <c r="TW187" s="3"/>
      <c r="TX187" s="3"/>
      <c r="TY187" s="3"/>
      <c r="TZ187" s="3"/>
      <c r="UA187" s="3"/>
      <c r="UB187" s="3"/>
      <c r="UC187" s="3"/>
      <c r="UD187" s="3"/>
      <c r="UE187" s="3"/>
      <c r="UF187" s="3"/>
      <c r="UG187" s="3"/>
      <c r="UH187" s="3"/>
      <c r="UI187" s="3"/>
      <c r="UJ187" s="3"/>
      <c r="UK187" s="3"/>
      <c r="UL187" s="3"/>
      <c r="UM187" s="3"/>
      <c r="UN187" s="3"/>
      <c r="UO187" s="3"/>
      <c r="UP187" s="3"/>
      <c r="UQ187" s="3"/>
      <c r="UR187" s="3"/>
      <c r="US187" s="3"/>
      <c r="UT187" s="3"/>
      <c r="UU187" s="3"/>
      <c r="UV187" s="3"/>
      <c r="UW187" s="3"/>
      <c r="UX187" s="3"/>
      <c r="UY187" s="3"/>
      <c r="UZ187" s="3"/>
      <c r="VA187" s="3"/>
      <c r="VB187" s="3"/>
      <c r="VC187" s="3"/>
      <c r="VD187" s="3"/>
      <c r="VE187" s="3"/>
      <c r="VF187" s="3"/>
      <c r="VG187" s="3"/>
      <c r="VH187" s="3"/>
      <c r="VI187" s="3"/>
      <c r="VJ187" s="3"/>
      <c r="VK187" s="3"/>
      <c r="VL187" s="3"/>
      <c r="VM187" s="3"/>
      <c r="VN187" s="3"/>
      <c r="VO187" s="3"/>
      <c r="VP187" s="3"/>
      <c r="VQ187" s="3"/>
      <c r="VR187" s="3"/>
      <c r="VS187" s="3"/>
      <c r="VT187" s="3"/>
      <c r="VU187" s="3"/>
      <c r="VV187" s="3"/>
      <c r="VW187" s="3"/>
      <c r="VX187" s="3"/>
      <c r="VY187" s="3"/>
      <c r="VZ187" s="3"/>
      <c r="WA187" s="3"/>
      <c r="WB187" s="3"/>
      <c r="WC187" s="3"/>
      <c r="WD187" s="3"/>
      <c r="WE187" s="3"/>
      <c r="WF187" s="3"/>
      <c r="WG187" s="3"/>
      <c r="WH187" s="3"/>
      <c r="WI187" s="3"/>
      <c r="WJ187" s="3"/>
      <c r="WK187" s="3"/>
      <c r="WL187" s="3"/>
      <c r="WM187" s="3"/>
      <c r="WN187" s="3"/>
      <c r="WO187" s="3"/>
      <c r="WP187" s="3"/>
      <c r="WQ187" s="3"/>
      <c r="WR187" s="3"/>
      <c r="WS187" s="3"/>
      <c r="WT187" s="3"/>
      <c r="WU187" s="3"/>
      <c r="WV187" s="3"/>
      <c r="WW187" s="3"/>
      <c r="WX187" s="3"/>
      <c r="WY187" s="3"/>
      <c r="WZ187" s="3"/>
      <c r="XA187" s="3"/>
      <c r="XB187" s="3"/>
      <c r="XC187" s="3"/>
      <c r="XD187" s="3"/>
      <c r="XE187" s="3"/>
      <c r="XF187" s="3"/>
      <c r="XG187" s="3"/>
      <c r="XH187" s="3"/>
      <c r="XI187" s="3"/>
      <c r="XJ187" s="3"/>
      <c r="XK187" s="3"/>
      <c r="XL187" s="3"/>
      <c r="XM187" s="3"/>
      <c r="XN187" s="3"/>
      <c r="XO187" s="3"/>
      <c r="XP187" s="3"/>
      <c r="XQ187" s="3"/>
      <c r="XR187" s="3"/>
      <c r="XS187" s="3"/>
      <c r="XT187" s="3"/>
      <c r="XU187" s="3"/>
      <c r="XV187" s="3"/>
      <c r="XW187" s="3"/>
      <c r="XX187" s="3"/>
      <c r="XY187" s="3"/>
      <c r="XZ187" s="3"/>
      <c r="YA187" s="3"/>
      <c r="YB187" s="3"/>
      <c r="YC187" s="3"/>
      <c r="YD187" s="3"/>
      <c r="YE187" s="3"/>
      <c r="YF187" s="3"/>
      <c r="YG187" s="3"/>
      <c r="YH187" s="3"/>
      <c r="YI187" s="3"/>
      <c r="YJ187" s="3"/>
      <c r="YK187" s="3"/>
      <c r="YL187" s="3"/>
      <c r="YM187" s="3"/>
      <c r="YN187" s="3"/>
      <c r="YO187" s="3"/>
      <c r="YP187" s="3"/>
      <c r="YQ187" s="3"/>
      <c r="YR187" s="3"/>
      <c r="YS187" s="3"/>
      <c r="YT187" s="3"/>
      <c r="YU187" s="3"/>
      <c r="YV187" s="3"/>
      <c r="YW187" s="3"/>
      <c r="YX187" s="3"/>
      <c r="YY187" s="3"/>
      <c r="YZ187" s="3"/>
      <c r="ZA187" s="3"/>
      <c r="ZB187" s="3"/>
      <c r="ZC187" s="3"/>
      <c r="ZD187" s="3"/>
      <c r="ZE187" s="3"/>
      <c r="ZF187" s="3"/>
      <c r="ZG187" s="3"/>
      <c r="ZH187" s="3"/>
      <c r="ZI187" s="3"/>
      <c r="ZJ187" s="3"/>
      <c r="ZK187" s="3"/>
      <c r="ZL187" s="3"/>
      <c r="ZM187" s="3"/>
      <c r="ZN187" s="3"/>
      <c r="ZO187" s="3"/>
      <c r="ZP187" s="3"/>
      <c r="ZQ187" s="3"/>
      <c r="ZR187" s="3"/>
      <c r="ZS187" s="3"/>
      <c r="ZT187" s="3"/>
      <c r="ZU187" s="3"/>
      <c r="ZV187" s="3"/>
      <c r="ZW187" s="3"/>
      <c r="ZX187" s="3"/>
      <c r="ZY187" s="3"/>
      <c r="ZZ187" s="3"/>
      <c r="AAA187" s="3"/>
      <c r="AAB187" s="3"/>
      <c r="AAC187" s="3"/>
      <c r="AAD187" s="3"/>
      <c r="AAE187" s="3"/>
      <c r="AAF187" s="3"/>
      <c r="AAG187" s="3"/>
      <c r="AAH187" s="3"/>
      <c r="AAI187" s="3"/>
      <c r="AAJ187" s="3"/>
      <c r="AAK187" s="3"/>
      <c r="AAL187" s="3"/>
      <c r="AAM187" s="3"/>
      <c r="AAN187" s="3"/>
      <c r="AAO187" s="3"/>
      <c r="AAP187" s="3"/>
      <c r="AAQ187" s="3"/>
      <c r="AAR187" s="3"/>
      <c r="AAS187" s="3"/>
      <c r="AAT187" s="3"/>
      <c r="AAU187" s="3"/>
      <c r="AAV187" s="3"/>
      <c r="AAW187" s="3"/>
      <c r="AAX187" s="3"/>
      <c r="AAY187" s="3"/>
      <c r="AAZ187" s="3"/>
      <c r="ABA187" s="3"/>
      <c r="ABB187" s="3"/>
      <c r="ABC187" s="3"/>
      <c r="ABD187" s="3"/>
      <c r="ABE187" s="3"/>
      <c r="ABF187" s="3"/>
      <c r="ABG187" s="3"/>
      <c r="ABH187" s="3"/>
      <c r="ABI187" s="3"/>
      <c r="ABJ187" s="3"/>
      <c r="ABK187" s="3"/>
      <c r="ABL187" s="3"/>
      <c r="ABM187" s="3"/>
      <c r="ABN187" s="3"/>
      <c r="ABO187" s="3"/>
      <c r="ABP187" s="3"/>
      <c r="ABQ187" s="3"/>
      <c r="ABR187" s="3"/>
      <c r="ABS187" s="3"/>
      <c r="ABT187" s="3"/>
      <c r="ABU187" s="3"/>
      <c r="ABV187" s="3"/>
      <c r="ABW187" s="3"/>
      <c r="ABX187" s="3"/>
      <c r="ABY187" s="3"/>
      <c r="ABZ187" s="3"/>
      <c r="ACA187" s="3"/>
      <c r="ACB187" s="3"/>
      <c r="ACC187" s="3"/>
      <c r="ACD187" s="3"/>
      <c r="ACE187" s="3"/>
      <c r="ACF187" s="3"/>
      <c r="ACG187" s="3"/>
      <c r="ACH187" s="3"/>
      <c r="ACI187" s="3"/>
      <c r="ACJ187" s="3"/>
      <c r="ACK187" s="3"/>
      <c r="ACL187" s="3"/>
      <c r="ACM187" s="3"/>
      <c r="ACN187" s="3"/>
      <c r="ACO187" s="3"/>
      <c r="ACP187" s="3"/>
      <c r="ACQ187" s="3"/>
      <c r="ACR187" s="3"/>
      <c r="ACS187" s="3"/>
      <c r="ACT187" s="3"/>
      <c r="ACU187" s="3"/>
      <c r="ACV187" s="3"/>
      <c r="ACW187" s="3"/>
      <c r="ACX187" s="3"/>
      <c r="ACY187" s="3"/>
      <c r="ACZ187" s="3"/>
      <c r="ADA187" s="3"/>
      <c r="ADB187" s="3"/>
      <c r="ADC187" s="3"/>
      <c r="ADD187" s="3"/>
      <c r="ADE187" s="3"/>
      <c r="ADF187" s="3"/>
      <c r="ADG187" s="3"/>
      <c r="ADH187" s="3"/>
      <c r="ADI187" s="3"/>
      <c r="ADJ187" s="3"/>
      <c r="ADK187" s="3"/>
      <c r="ADL187" s="3"/>
      <c r="ADM187" s="3"/>
      <c r="ADN187" s="3"/>
      <c r="ADO187" s="3"/>
      <c r="ADP187" s="3"/>
      <c r="ADQ187" s="3"/>
      <c r="ADR187" s="3"/>
      <c r="ADS187" s="3"/>
      <c r="ADT187" s="3"/>
      <c r="ADU187" s="3"/>
      <c r="ADV187" s="3"/>
      <c r="ADW187" s="3"/>
      <c r="ADX187" s="3"/>
      <c r="ADY187" s="3"/>
      <c r="ADZ187" s="3"/>
      <c r="AEA187" s="3"/>
      <c r="AEB187" s="3"/>
      <c r="AEC187" s="3"/>
      <c r="AED187" s="3"/>
      <c r="AEE187" s="3"/>
      <c r="AEF187" s="3"/>
      <c r="AEG187" s="3"/>
      <c r="AEH187" s="3"/>
      <c r="AEI187" s="3"/>
      <c r="AEJ187" s="3"/>
      <c r="AEK187" s="3"/>
      <c r="AEL187" s="3"/>
      <c r="AEM187" s="3"/>
      <c r="AEN187" s="3"/>
      <c r="AEO187" s="3"/>
      <c r="AEP187" s="3"/>
      <c r="AEQ187" s="3"/>
      <c r="AER187" s="3"/>
      <c r="AES187" s="3"/>
      <c r="AET187" s="3"/>
      <c r="AEU187" s="3"/>
      <c r="AEV187" s="3"/>
      <c r="AEW187" s="3"/>
      <c r="AEX187" s="3"/>
      <c r="AEY187" s="3"/>
      <c r="AEZ187" s="3"/>
      <c r="AFA187" s="3"/>
      <c r="AFB187" s="3"/>
      <c r="AFC187" s="3"/>
      <c r="AFD187" s="3"/>
      <c r="AFE187" s="3"/>
      <c r="AFF187" s="3"/>
      <c r="AFG187" s="3"/>
      <c r="AFH187" s="3"/>
      <c r="AFI187" s="3"/>
      <c r="AFJ187" s="3"/>
      <c r="AFK187" s="3"/>
      <c r="AFL187" s="3"/>
      <c r="AFM187" s="3"/>
      <c r="AFN187" s="3"/>
      <c r="AFO187" s="3"/>
      <c r="AFP187" s="3"/>
      <c r="AFQ187" s="3"/>
      <c r="AFR187" s="3"/>
      <c r="AFS187" s="3"/>
      <c r="AFT187" s="3"/>
      <c r="AFU187" s="3"/>
      <c r="AFV187" s="3"/>
      <c r="AFW187" s="3"/>
      <c r="AFX187" s="3"/>
      <c r="AFY187" s="3"/>
      <c r="AFZ187" s="3"/>
      <c r="AGA187" s="3"/>
      <c r="AGB187" s="3"/>
      <c r="AGC187" s="3"/>
      <c r="AGD187" s="3"/>
      <c r="AGE187" s="3"/>
      <c r="AGF187" s="3"/>
      <c r="AGG187" s="3"/>
      <c r="AGH187" s="3"/>
      <c r="AGI187" s="3"/>
      <c r="AGJ187" s="3"/>
      <c r="AGK187" s="3"/>
      <c r="AGL187" s="3"/>
      <c r="AGM187" s="3"/>
      <c r="AGN187" s="3"/>
      <c r="AGO187" s="3"/>
      <c r="AGP187" s="3"/>
      <c r="AGQ187" s="3"/>
      <c r="AGR187" s="3"/>
      <c r="AGS187" s="3"/>
      <c r="AGT187" s="3"/>
      <c r="AGU187" s="3"/>
      <c r="AGV187" s="3"/>
      <c r="AGW187" s="3"/>
      <c r="AGX187" s="3"/>
      <c r="AGY187" s="3"/>
      <c r="AGZ187" s="3"/>
      <c r="AHA187" s="3"/>
      <c r="AHB187" s="3"/>
      <c r="AHC187" s="3"/>
      <c r="AHD187" s="3"/>
      <c r="AHE187" s="3"/>
      <c r="AHF187" s="3"/>
      <c r="AHG187" s="3"/>
      <c r="AHH187" s="3"/>
      <c r="AHI187" s="3"/>
      <c r="AHJ187" s="3"/>
      <c r="AHK187" s="3"/>
      <c r="AHL187" s="3"/>
      <c r="AHM187" s="3"/>
      <c r="AHN187" s="3"/>
      <c r="AHO187" s="3"/>
      <c r="AHP187" s="3"/>
      <c r="AHQ187" s="3"/>
      <c r="AHR187" s="3"/>
      <c r="AHS187" s="3"/>
      <c r="AHT187" s="3"/>
      <c r="AHU187" s="3"/>
      <c r="AHV187" s="3"/>
      <c r="AHW187" s="3"/>
      <c r="AHX187" s="3"/>
      <c r="AHY187" s="3"/>
      <c r="AHZ187" s="3"/>
      <c r="AIA187" s="3"/>
      <c r="AIB187" s="3"/>
      <c r="AIC187" s="3"/>
      <c r="AID187" s="3"/>
      <c r="AIE187" s="3"/>
      <c r="AIF187" s="3"/>
      <c r="AIG187" s="3"/>
      <c r="AIH187" s="3"/>
      <c r="AII187" s="3"/>
      <c r="AIJ187" s="3"/>
      <c r="AIK187" s="3"/>
      <c r="AIL187" s="3"/>
      <c r="AIM187" s="3"/>
      <c r="AIN187" s="3"/>
      <c r="AIO187" s="3"/>
      <c r="AIP187" s="3"/>
      <c r="AIQ187" s="3"/>
      <c r="AIR187" s="3"/>
      <c r="AIS187" s="3"/>
      <c r="AIT187" s="3"/>
      <c r="AIU187" s="3"/>
      <c r="AIV187" s="3"/>
      <c r="AIW187" s="3"/>
      <c r="AIX187" s="3"/>
      <c r="AIY187" s="3"/>
      <c r="AIZ187" s="3"/>
      <c r="AJA187" s="3"/>
      <c r="AJB187" s="3"/>
      <c r="AJC187" s="3"/>
      <c r="AJD187" s="3"/>
      <c r="AJE187" s="3"/>
      <c r="AJF187" s="3"/>
      <c r="AJG187" s="3"/>
      <c r="AJH187" s="3"/>
      <c r="AJI187" s="3"/>
      <c r="AJJ187" s="3"/>
      <c r="AJK187" s="3"/>
      <c r="AJL187" s="3"/>
      <c r="AJM187" s="3"/>
      <c r="AJN187" s="3"/>
      <c r="AJO187" s="3"/>
      <c r="AJP187" s="3"/>
      <c r="AJQ187" s="3"/>
      <c r="AJR187" s="3"/>
      <c r="AJS187" s="3"/>
      <c r="AJT187" s="3"/>
      <c r="AJU187" s="3"/>
      <c r="AJV187" s="3"/>
      <c r="AJW187" s="3"/>
      <c r="AJX187" s="3"/>
      <c r="AJY187" s="3"/>
      <c r="AJZ187" s="3"/>
      <c r="AKA187" s="3"/>
      <c r="AKB187" s="3"/>
      <c r="AKC187" s="3"/>
      <c r="AKD187" s="3"/>
      <c r="AKE187" s="3"/>
      <c r="AKF187" s="3"/>
      <c r="AKG187" s="3"/>
      <c r="AKH187" s="3"/>
      <c r="AKI187" s="3"/>
      <c r="AKJ187" s="3"/>
      <c r="AKK187" s="3"/>
      <c r="AKL187" s="3"/>
      <c r="AKM187" s="3"/>
      <c r="AKN187" s="3"/>
      <c r="AKO187" s="3"/>
      <c r="AKP187" s="3"/>
      <c r="AKQ187" s="3"/>
      <c r="AKR187" s="3"/>
      <c r="AKS187" s="3"/>
      <c r="AKT187" s="3"/>
      <c r="AKU187" s="3"/>
      <c r="AKV187" s="3"/>
      <c r="AKW187" s="3"/>
      <c r="AKX187" s="3"/>
      <c r="AKY187" s="3"/>
      <c r="AKZ187" s="3"/>
      <c r="ALA187" s="3"/>
      <c r="ALB187" s="3"/>
      <c r="ALC187" s="3"/>
      <c r="ALD187" s="3"/>
      <c r="ALE187" s="3"/>
      <c r="ALF187" s="3"/>
      <c r="ALG187" s="3"/>
      <c r="ALH187" s="3"/>
      <c r="ALI187" s="3"/>
      <c r="ALJ187" s="3"/>
      <c r="ALK187" s="3"/>
      <c r="ALL187" s="3"/>
      <c r="ALM187" s="3"/>
      <c r="ALN187" s="3"/>
      <c r="ALO187" s="3"/>
      <c r="ALP187" s="3"/>
      <c r="ALQ187" s="3"/>
      <c r="ALR187" s="3"/>
      <c r="ALS187" s="3"/>
      <c r="ALT187" s="3"/>
      <c r="ALU187" s="3"/>
      <c r="ALV187" s="3"/>
      <c r="ALW187" s="3"/>
      <c r="ALX187" s="3"/>
      <c r="ALY187" s="3"/>
      <c r="ALZ187" s="3"/>
      <c r="AMA187" s="3"/>
      <c r="AMB187" s="3"/>
      <c r="AMC187" s="3"/>
      <c r="AMD187" s="3"/>
      <c r="AME187" s="3"/>
      <c r="AMF187" s="3"/>
      <c r="AMG187" s="3"/>
      <c r="AMH187" s="3"/>
      <c r="AMI187" s="3"/>
      <c r="AMJ187" s="3"/>
      <c r="AMK187" s="3"/>
      <c r="AML187" s="3"/>
      <c r="AMM187" s="3"/>
      <c r="AMN187" s="3"/>
      <c r="AMO187" s="3"/>
      <c r="AMP187" s="3"/>
      <c r="AMQ187" s="3"/>
    </row>
    <row r="188" spans="1:1031" s="27" customFormat="1" ht="13.5" customHeight="1">
      <c r="A188" s="3"/>
      <c r="B188" s="36">
        <v>273</v>
      </c>
      <c r="C188" s="41" t="s">
        <v>152</v>
      </c>
      <c r="D188" s="14">
        <v>0</v>
      </c>
      <c r="E188" s="14">
        <v>0</v>
      </c>
      <c r="F188" s="70">
        <f>+G188+H188</f>
        <v>9000</v>
      </c>
      <c r="G188" s="14">
        <v>-27000</v>
      </c>
      <c r="H188" s="14">
        <v>36000</v>
      </c>
      <c r="I188" s="14">
        <v>9000</v>
      </c>
      <c r="J188" s="64">
        <v>9000</v>
      </c>
      <c r="K188" s="14">
        <v>0</v>
      </c>
      <c r="L188" s="63">
        <v>2163.11</v>
      </c>
      <c r="M188" s="64">
        <v>2163.11</v>
      </c>
      <c r="N188" s="14">
        <f>J188-M188</f>
        <v>6836.8899999999994</v>
      </c>
      <c r="O188" s="14">
        <f t="shared" ref="O188:O189" si="144">+N188+P188</f>
        <v>6836.8899999999994</v>
      </c>
      <c r="P188" s="14">
        <f>+I188-J188</f>
        <v>0</v>
      </c>
      <c r="Q188" s="14">
        <v>0</v>
      </c>
      <c r="R188" s="64">
        <v>2163.11</v>
      </c>
      <c r="S188" s="16">
        <f t="shared" si="132"/>
        <v>24.034555555555556</v>
      </c>
      <c r="T188" s="54">
        <f t="shared" si="133"/>
        <v>24.034555555555556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  <c r="IW188" s="3"/>
      <c r="IX188" s="3"/>
      <c r="IY188" s="3"/>
      <c r="IZ188" s="3"/>
      <c r="JA188" s="3"/>
      <c r="JB188" s="3"/>
      <c r="JC188" s="3"/>
      <c r="JD188" s="3"/>
      <c r="JE188" s="3"/>
      <c r="JF188" s="3"/>
      <c r="JG188" s="3"/>
      <c r="JH188" s="3"/>
      <c r="JI188" s="3"/>
      <c r="JJ188" s="3"/>
      <c r="JK188" s="3"/>
      <c r="JL188" s="3"/>
      <c r="JM188" s="3"/>
      <c r="JN188" s="3"/>
      <c r="JO188" s="3"/>
      <c r="JP188" s="3"/>
      <c r="JQ188" s="3"/>
      <c r="JR188" s="3"/>
      <c r="JS188" s="3"/>
      <c r="JT188" s="3"/>
      <c r="JU188" s="3"/>
      <c r="JV188" s="3"/>
      <c r="JW188" s="3"/>
      <c r="JX188" s="3"/>
      <c r="JY188" s="3"/>
      <c r="JZ188" s="3"/>
      <c r="KA188" s="3"/>
      <c r="KB188" s="3"/>
      <c r="KC188" s="3"/>
      <c r="KD188" s="3"/>
      <c r="KE188" s="3"/>
      <c r="KF188" s="3"/>
      <c r="KG188" s="3"/>
      <c r="KH188" s="3"/>
      <c r="KI188" s="3"/>
      <c r="KJ188" s="3"/>
      <c r="KK188" s="3"/>
      <c r="KL188" s="3"/>
      <c r="KM188" s="3"/>
      <c r="KN188" s="3"/>
      <c r="KO188" s="3"/>
      <c r="KP188" s="3"/>
      <c r="KQ188" s="3"/>
      <c r="KR188" s="3"/>
      <c r="KS188" s="3"/>
      <c r="KT188" s="3"/>
      <c r="KU188" s="3"/>
      <c r="KV188" s="3"/>
      <c r="KW188" s="3"/>
      <c r="KX188" s="3"/>
      <c r="KY188" s="3"/>
      <c r="KZ188" s="3"/>
      <c r="LA188" s="3"/>
      <c r="LB188" s="3"/>
      <c r="LC188" s="3"/>
      <c r="LD188" s="3"/>
      <c r="LE188" s="3"/>
      <c r="LF188" s="3"/>
      <c r="LG188" s="3"/>
      <c r="LH188" s="3"/>
      <c r="LI188" s="3"/>
      <c r="LJ188" s="3"/>
      <c r="LK188" s="3"/>
      <c r="LL188" s="3"/>
      <c r="LM188" s="3"/>
      <c r="LN188" s="3"/>
      <c r="LO188" s="3"/>
      <c r="LP188" s="3"/>
      <c r="LQ188" s="3"/>
      <c r="LR188" s="3"/>
      <c r="LS188" s="3"/>
      <c r="LT188" s="3"/>
      <c r="LU188" s="3"/>
      <c r="LV188" s="3"/>
      <c r="LW188" s="3"/>
      <c r="LX188" s="3"/>
      <c r="LY188" s="3"/>
      <c r="LZ188" s="3"/>
      <c r="MA188" s="3"/>
      <c r="MB188" s="3"/>
      <c r="MC188" s="3"/>
      <c r="MD188" s="3"/>
      <c r="ME188" s="3"/>
      <c r="MF188" s="3"/>
      <c r="MG188" s="3"/>
      <c r="MH188" s="3"/>
      <c r="MI188" s="3"/>
      <c r="MJ188" s="3"/>
      <c r="MK188" s="3"/>
      <c r="ML188" s="3"/>
      <c r="MM188" s="3"/>
      <c r="MN188" s="3"/>
      <c r="MO188" s="3"/>
      <c r="MP188" s="3"/>
      <c r="MQ188" s="3"/>
      <c r="MR188" s="3"/>
      <c r="MS188" s="3"/>
      <c r="MT188" s="3"/>
      <c r="MU188" s="3"/>
      <c r="MV188" s="3"/>
      <c r="MW188" s="3"/>
      <c r="MX188" s="3"/>
      <c r="MY188" s="3"/>
      <c r="MZ188" s="3"/>
      <c r="NA188" s="3"/>
      <c r="NB188" s="3"/>
      <c r="NC188" s="3"/>
      <c r="ND188" s="3"/>
      <c r="NE188" s="3"/>
      <c r="NF188" s="3"/>
      <c r="NG188" s="3"/>
      <c r="NH188" s="3"/>
      <c r="NI188" s="3"/>
      <c r="NJ188" s="3"/>
      <c r="NK188" s="3"/>
      <c r="NL188" s="3"/>
      <c r="NM188" s="3"/>
      <c r="NN188" s="3"/>
      <c r="NO188" s="3"/>
      <c r="NP188" s="3"/>
      <c r="NQ188" s="3"/>
      <c r="NR188" s="3"/>
      <c r="NS188" s="3"/>
      <c r="NT188" s="3"/>
      <c r="NU188" s="3"/>
      <c r="NV188" s="3"/>
      <c r="NW188" s="3"/>
      <c r="NX188" s="3"/>
      <c r="NY188" s="3"/>
      <c r="NZ188" s="3"/>
      <c r="OA188" s="3"/>
      <c r="OB188" s="3"/>
      <c r="OC188" s="3"/>
      <c r="OD188" s="3"/>
      <c r="OE188" s="3"/>
      <c r="OF188" s="3"/>
      <c r="OG188" s="3"/>
      <c r="OH188" s="3"/>
      <c r="OI188" s="3"/>
      <c r="OJ188" s="3"/>
      <c r="OK188" s="3"/>
      <c r="OL188" s="3"/>
      <c r="OM188" s="3"/>
      <c r="ON188" s="3"/>
      <c r="OO188" s="3"/>
      <c r="OP188" s="3"/>
      <c r="OQ188" s="3"/>
      <c r="OR188" s="3"/>
      <c r="OS188" s="3"/>
      <c r="OT188" s="3"/>
      <c r="OU188" s="3"/>
      <c r="OV188" s="3"/>
      <c r="OW188" s="3"/>
      <c r="OX188" s="3"/>
      <c r="OY188" s="3"/>
      <c r="OZ188" s="3"/>
      <c r="PA188" s="3"/>
      <c r="PB188" s="3"/>
      <c r="PC188" s="3"/>
      <c r="PD188" s="3"/>
      <c r="PE188" s="3"/>
      <c r="PF188" s="3"/>
      <c r="PG188" s="3"/>
      <c r="PH188" s="3"/>
      <c r="PI188" s="3"/>
      <c r="PJ188" s="3"/>
      <c r="PK188" s="3"/>
      <c r="PL188" s="3"/>
      <c r="PM188" s="3"/>
      <c r="PN188" s="3"/>
      <c r="PO188" s="3"/>
      <c r="PP188" s="3"/>
      <c r="PQ188" s="3"/>
      <c r="PR188" s="3"/>
      <c r="PS188" s="3"/>
      <c r="PT188" s="3"/>
      <c r="PU188" s="3"/>
      <c r="PV188" s="3"/>
      <c r="PW188" s="3"/>
      <c r="PX188" s="3"/>
      <c r="PY188" s="3"/>
      <c r="PZ188" s="3"/>
      <c r="QA188" s="3"/>
      <c r="QB188" s="3"/>
      <c r="QC188" s="3"/>
      <c r="QD188" s="3"/>
      <c r="QE188" s="3"/>
      <c r="QF188" s="3"/>
      <c r="QG188" s="3"/>
      <c r="QH188" s="3"/>
      <c r="QI188" s="3"/>
      <c r="QJ188" s="3"/>
      <c r="QK188" s="3"/>
      <c r="QL188" s="3"/>
      <c r="QM188" s="3"/>
      <c r="QN188" s="3"/>
      <c r="QO188" s="3"/>
      <c r="QP188" s="3"/>
      <c r="QQ188" s="3"/>
      <c r="QR188" s="3"/>
      <c r="QS188" s="3"/>
      <c r="QT188" s="3"/>
      <c r="QU188" s="3"/>
      <c r="QV188" s="3"/>
      <c r="QW188" s="3"/>
      <c r="QX188" s="3"/>
      <c r="QY188" s="3"/>
      <c r="QZ188" s="3"/>
      <c r="RA188" s="3"/>
      <c r="RB188" s="3"/>
      <c r="RC188" s="3"/>
      <c r="RD188" s="3"/>
      <c r="RE188" s="3"/>
      <c r="RF188" s="3"/>
      <c r="RG188" s="3"/>
      <c r="RH188" s="3"/>
      <c r="RI188" s="3"/>
      <c r="RJ188" s="3"/>
      <c r="RK188" s="3"/>
      <c r="RL188" s="3"/>
      <c r="RM188" s="3"/>
      <c r="RN188" s="3"/>
      <c r="RO188" s="3"/>
      <c r="RP188" s="3"/>
      <c r="RQ188" s="3"/>
      <c r="RR188" s="3"/>
      <c r="RS188" s="3"/>
      <c r="RT188" s="3"/>
      <c r="RU188" s="3"/>
      <c r="RV188" s="3"/>
      <c r="RW188" s="3"/>
      <c r="RX188" s="3"/>
      <c r="RY188" s="3"/>
      <c r="RZ188" s="3"/>
      <c r="SA188" s="3"/>
      <c r="SB188" s="3"/>
      <c r="SC188" s="3"/>
      <c r="SD188" s="3"/>
      <c r="SE188" s="3"/>
      <c r="SF188" s="3"/>
      <c r="SG188" s="3"/>
      <c r="SH188" s="3"/>
      <c r="SI188" s="3"/>
      <c r="SJ188" s="3"/>
      <c r="SK188" s="3"/>
      <c r="SL188" s="3"/>
      <c r="SM188" s="3"/>
      <c r="SN188" s="3"/>
      <c r="SO188" s="3"/>
      <c r="SP188" s="3"/>
      <c r="SQ188" s="3"/>
      <c r="SR188" s="3"/>
      <c r="SS188" s="3"/>
      <c r="ST188" s="3"/>
      <c r="SU188" s="3"/>
      <c r="SV188" s="3"/>
      <c r="SW188" s="3"/>
      <c r="SX188" s="3"/>
      <c r="SY188" s="3"/>
      <c r="SZ188" s="3"/>
      <c r="TA188" s="3"/>
      <c r="TB188" s="3"/>
      <c r="TC188" s="3"/>
      <c r="TD188" s="3"/>
      <c r="TE188" s="3"/>
      <c r="TF188" s="3"/>
      <c r="TG188" s="3"/>
      <c r="TH188" s="3"/>
      <c r="TI188" s="3"/>
      <c r="TJ188" s="3"/>
      <c r="TK188" s="3"/>
      <c r="TL188" s="3"/>
      <c r="TM188" s="3"/>
      <c r="TN188" s="3"/>
      <c r="TO188" s="3"/>
      <c r="TP188" s="3"/>
      <c r="TQ188" s="3"/>
      <c r="TR188" s="3"/>
      <c r="TS188" s="3"/>
      <c r="TT188" s="3"/>
      <c r="TU188" s="3"/>
      <c r="TV188" s="3"/>
      <c r="TW188" s="3"/>
      <c r="TX188" s="3"/>
      <c r="TY188" s="3"/>
      <c r="TZ188" s="3"/>
      <c r="UA188" s="3"/>
      <c r="UB188" s="3"/>
      <c r="UC188" s="3"/>
      <c r="UD188" s="3"/>
      <c r="UE188" s="3"/>
      <c r="UF188" s="3"/>
      <c r="UG188" s="3"/>
      <c r="UH188" s="3"/>
      <c r="UI188" s="3"/>
      <c r="UJ188" s="3"/>
      <c r="UK188" s="3"/>
      <c r="UL188" s="3"/>
      <c r="UM188" s="3"/>
      <c r="UN188" s="3"/>
      <c r="UO188" s="3"/>
      <c r="UP188" s="3"/>
      <c r="UQ188" s="3"/>
      <c r="UR188" s="3"/>
      <c r="US188" s="3"/>
      <c r="UT188" s="3"/>
      <c r="UU188" s="3"/>
      <c r="UV188" s="3"/>
      <c r="UW188" s="3"/>
      <c r="UX188" s="3"/>
      <c r="UY188" s="3"/>
      <c r="UZ188" s="3"/>
      <c r="VA188" s="3"/>
      <c r="VB188" s="3"/>
      <c r="VC188" s="3"/>
      <c r="VD188" s="3"/>
      <c r="VE188" s="3"/>
      <c r="VF188" s="3"/>
      <c r="VG188" s="3"/>
      <c r="VH188" s="3"/>
      <c r="VI188" s="3"/>
      <c r="VJ188" s="3"/>
      <c r="VK188" s="3"/>
      <c r="VL188" s="3"/>
      <c r="VM188" s="3"/>
      <c r="VN188" s="3"/>
      <c r="VO188" s="3"/>
      <c r="VP188" s="3"/>
      <c r="VQ188" s="3"/>
      <c r="VR188" s="3"/>
      <c r="VS188" s="3"/>
      <c r="VT188" s="3"/>
      <c r="VU188" s="3"/>
      <c r="VV188" s="3"/>
      <c r="VW188" s="3"/>
      <c r="VX188" s="3"/>
      <c r="VY188" s="3"/>
      <c r="VZ188" s="3"/>
      <c r="WA188" s="3"/>
      <c r="WB188" s="3"/>
      <c r="WC188" s="3"/>
      <c r="WD188" s="3"/>
      <c r="WE188" s="3"/>
      <c r="WF188" s="3"/>
      <c r="WG188" s="3"/>
      <c r="WH188" s="3"/>
      <c r="WI188" s="3"/>
      <c r="WJ188" s="3"/>
      <c r="WK188" s="3"/>
      <c r="WL188" s="3"/>
      <c r="WM188" s="3"/>
      <c r="WN188" s="3"/>
      <c r="WO188" s="3"/>
      <c r="WP188" s="3"/>
      <c r="WQ188" s="3"/>
      <c r="WR188" s="3"/>
      <c r="WS188" s="3"/>
      <c r="WT188" s="3"/>
      <c r="WU188" s="3"/>
      <c r="WV188" s="3"/>
      <c r="WW188" s="3"/>
      <c r="WX188" s="3"/>
      <c r="WY188" s="3"/>
      <c r="WZ188" s="3"/>
      <c r="XA188" s="3"/>
      <c r="XB188" s="3"/>
      <c r="XC188" s="3"/>
      <c r="XD188" s="3"/>
      <c r="XE188" s="3"/>
      <c r="XF188" s="3"/>
      <c r="XG188" s="3"/>
      <c r="XH188" s="3"/>
      <c r="XI188" s="3"/>
      <c r="XJ188" s="3"/>
      <c r="XK188" s="3"/>
      <c r="XL188" s="3"/>
      <c r="XM188" s="3"/>
      <c r="XN188" s="3"/>
      <c r="XO188" s="3"/>
      <c r="XP188" s="3"/>
      <c r="XQ188" s="3"/>
      <c r="XR188" s="3"/>
      <c r="XS188" s="3"/>
      <c r="XT188" s="3"/>
      <c r="XU188" s="3"/>
      <c r="XV188" s="3"/>
      <c r="XW188" s="3"/>
      <c r="XX188" s="3"/>
      <c r="XY188" s="3"/>
      <c r="XZ188" s="3"/>
      <c r="YA188" s="3"/>
      <c r="YB188" s="3"/>
      <c r="YC188" s="3"/>
      <c r="YD188" s="3"/>
      <c r="YE188" s="3"/>
      <c r="YF188" s="3"/>
      <c r="YG188" s="3"/>
      <c r="YH188" s="3"/>
      <c r="YI188" s="3"/>
      <c r="YJ188" s="3"/>
      <c r="YK188" s="3"/>
      <c r="YL188" s="3"/>
      <c r="YM188" s="3"/>
      <c r="YN188" s="3"/>
      <c r="YO188" s="3"/>
      <c r="YP188" s="3"/>
      <c r="YQ188" s="3"/>
      <c r="YR188" s="3"/>
      <c r="YS188" s="3"/>
      <c r="YT188" s="3"/>
      <c r="YU188" s="3"/>
      <c r="YV188" s="3"/>
      <c r="YW188" s="3"/>
      <c r="YX188" s="3"/>
      <c r="YY188" s="3"/>
      <c r="YZ188" s="3"/>
      <c r="ZA188" s="3"/>
      <c r="ZB188" s="3"/>
      <c r="ZC188" s="3"/>
      <c r="ZD188" s="3"/>
      <c r="ZE188" s="3"/>
      <c r="ZF188" s="3"/>
      <c r="ZG188" s="3"/>
      <c r="ZH188" s="3"/>
      <c r="ZI188" s="3"/>
      <c r="ZJ188" s="3"/>
      <c r="ZK188" s="3"/>
      <c r="ZL188" s="3"/>
      <c r="ZM188" s="3"/>
      <c r="ZN188" s="3"/>
      <c r="ZO188" s="3"/>
      <c r="ZP188" s="3"/>
      <c r="ZQ188" s="3"/>
      <c r="ZR188" s="3"/>
      <c r="ZS188" s="3"/>
      <c r="ZT188" s="3"/>
      <c r="ZU188" s="3"/>
      <c r="ZV188" s="3"/>
      <c r="ZW188" s="3"/>
      <c r="ZX188" s="3"/>
      <c r="ZY188" s="3"/>
      <c r="ZZ188" s="3"/>
      <c r="AAA188" s="3"/>
      <c r="AAB188" s="3"/>
      <c r="AAC188" s="3"/>
      <c r="AAD188" s="3"/>
      <c r="AAE188" s="3"/>
      <c r="AAF188" s="3"/>
      <c r="AAG188" s="3"/>
      <c r="AAH188" s="3"/>
      <c r="AAI188" s="3"/>
      <c r="AAJ188" s="3"/>
      <c r="AAK188" s="3"/>
      <c r="AAL188" s="3"/>
      <c r="AAM188" s="3"/>
      <c r="AAN188" s="3"/>
      <c r="AAO188" s="3"/>
      <c r="AAP188" s="3"/>
      <c r="AAQ188" s="3"/>
      <c r="AAR188" s="3"/>
      <c r="AAS188" s="3"/>
      <c r="AAT188" s="3"/>
      <c r="AAU188" s="3"/>
      <c r="AAV188" s="3"/>
      <c r="AAW188" s="3"/>
      <c r="AAX188" s="3"/>
      <c r="AAY188" s="3"/>
      <c r="AAZ188" s="3"/>
      <c r="ABA188" s="3"/>
      <c r="ABB188" s="3"/>
      <c r="ABC188" s="3"/>
      <c r="ABD188" s="3"/>
      <c r="ABE188" s="3"/>
      <c r="ABF188" s="3"/>
      <c r="ABG188" s="3"/>
      <c r="ABH188" s="3"/>
      <c r="ABI188" s="3"/>
      <c r="ABJ188" s="3"/>
      <c r="ABK188" s="3"/>
      <c r="ABL188" s="3"/>
      <c r="ABM188" s="3"/>
      <c r="ABN188" s="3"/>
      <c r="ABO188" s="3"/>
      <c r="ABP188" s="3"/>
      <c r="ABQ188" s="3"/>
      <c r="ABR188" s="3"/>
      <c r="ABS188" s="3"/>
      <c r="ABT188" s="3"/>
      <c r="ABU188" s="3"/>
      <c r="ABV188" s="3"/>
      <c r="ABW188" s="3"/>
      <c r="ABX188" s="3"/>
      <c r="ABY188" s="3"/>
      <c r="ABZ188" s="3"/>
      <c r="ACA188" s="3"/>
      <c r="ACB188" s="3"/>
      <c r="ACC188" s="3"/>
      <c r="ACD188" s="3"/>
      <c r="ACE188" s="3"/>
      <c r="ACF188" s="3"/>
      <c r="ACG188" s="3"/>
      <c r="ACH188" s="3"/>
      <c r="ACI188" s="3"/>
      <c r="ACJ188" s="3"/>
      <c r="ACK188" s="3"/>
      <c r="ACL188" s="3"/>
      <c r="ACM188" s="3"/>
      <c r="ACN188" s="3"/>
      <c r="ACO188" s="3"/>
      <c r="ACP188" s="3"/>
      <c r="ACQ188" s="3"/>
      <c r="ACR188" s="3"/>
      <c r="ACS188" s="3"/>
      <c r="ACT188" s="3"/>
      <c r="ACU188" s="3"/>
      <c r="ACV188" s="3"/>
      <c r="ACW188" s="3"/>
      <c r="ACX188" s="3"/>
      <c r="ACY188" s="3"/>
      <c r="ACZ188" s="3"/>
      <c r="ADA188" s="3"/>
      <c r="ADB188" s="3"/>
      <c r="ADC188" s="3"/>
      <c r="ADD188" s="3"/>
      <c r="ADE188" s="3"/>
      <c r="ADF188" s="3"/>
      <c r="ADG188" s="3"/>
      <c r="ADH188" s="3"/>
      <c r="ADI188" s="3"/>
      <c r="ADJ188" s="3"/>
      <c r="ADK188" s="3"/>
      <c r="ADL188" s="3"/>
      <c r="ADM188" s="3"/>
      <c r="ADN188" s="3"/>
      <c r="ADO188" s="3"/>
      <c r="ADP188" s="3"/>
      <c r="ADQ188" s="3"/>
      <c r="ADR188" s="3"/>
      <c r="ADS188" s="3"/>
      <c r="ADT188" s="3"/>
      <c r="ADU188" s="3"/>
      <c r="ADV188" s="3"/>
      <c r="ADW188" s="3"/>
      <c r="ADX188" s="3"/>
      <c r="ADY188" s="3"/>
      <c r="ADZ188" s="3"/>
      <c r="AEA188" s="3"/>
      <c r="AEB188" s="3"/>
      <c r="AEC188" s="3"/>
      <c r="AED188" s="3"/>
      <c r="AEE188" s="3"/>
      <c r="AEF188" s="3"/>
      <c r="AEG188" s="3"/>
      <c r="AEH188" s="3"/>
      <c r="AEI188" s="3"/>
      <c r="AEJ188" s="3"/>
      <c r="AEK188" s="3"/>
      <c r="AEL188" s="3"/>
      <c r="AEM188" s="3"/>
      <c r="AEN188" s="3"/>
      <c r="AEO188" s="3"/>
      <c r="AEP188" s="3"/>
      <c r="AEQ188" s="3"/>
      <c r="AER188" s="3"/>
      <c r="AES188" s="3"/>
      <c r="AET188" s="3"/>
      <c r="AEU188" s="3"/>
      <c r="AEV188" s="3"/>
      <c r="AEW188" s="3"/>
      <c r="AEX188" s="3"/>
      <c r="AEY188" s="3"/>
      <c r="AEZ188" s="3"/>
      <c r="AFA188" s="3"/>
      <c r="AFB188" s="3"/>
      <c r="AFC188" s="3"/>
      <c r="AFD188" s="3"/>
      <c r="AFE188" s="3"/>
      <c r="AFF188" s="3"/>
      <c r="AFG188" s="3"/>
      <c r="AFH188" s="3"/>
      <c r="AFI188" s="3"/>
      <c r="AFJ188" s="3"/>
      <c r="AFK188" s="3"/>
      <c r="AFL188" s="3"/>
      <c r="AFM188" s="3"/>
      <c r="AFN188" s="3"/>
      <c r="AFO188" s="3"/>
      <c r="AFP188" s="3"/>
      <c r="AFQ188" s="3"/>
      <c r="AFR188" s="3"/>
      <c r="AFS188" s="3"/>
      <c r="AFT188" s="3"/>
      <c r="AFU188" s="3"/>
      <c r="AFV188" s="3"/>
      <c r="AFW188" s="3"/>
      <c r="AFX188" s="3"/>
      <c r="AFY188" s="3"/>
      <c r="AFZ188" s="3"/>
      <c r="AGA188" s="3"/>
      <c r="AGB188" s="3"/>
      <c r="AGC188" s="3"/>
      <c r="AGD188" s="3"/>
      <c r="AGE188" s="3"/>
      <c r="AGF188" s="3"/>
      <c r="AGG188" s="3"/>
      <c r="AGH188" s="3"/>
      <c r="AGI188" s="3"/>
      <c r="AGJ188" s="3"/>
      <c r="AGK188" s="3"/>
      <c r="AGL188" s="3"/>
      <c r="AGM188" s="3"/>
      <c r="AGN188" s="3"/>
      <c r="AGO188" s="3"/>
      <c r="AGP188" s="3"/>
      <c r="AGQ188" s="3"/>
      <c r="AGR188" s="3"/>
      <c r="AGS188" s="3"/>
      <c r="AGT188" s="3"/>
      <c r="AGU188" s="3"/>
      <c r="AGV188" s="3"/>
      <c r="AGW188" s="3"/>
      <c r="AGX188" s="3"/>
      <c r="AGY188" s="3"/>
      <c r="AGZ188" s="3"/>
      <c r="AHA188" s="3"/>
      <c r="AHB188" s="3"/>
      <c r="AHC188" s="3"/>
      <c r="AHD188" s="3"/>
      <c r="AHE188" s="3"/>
      <c r="AHF188" s="3"/>
      <c r="AHG188" s="3"/>
      <c r="AHH188" s="3"/>
      <c r="AHI188" s="3"/>
      <c r="AHJ188" s="3"/>
      <c r="AHK188" s="3"/>
      <c r="AHL188" s="3"/>
      <c r="AHM188" s="3"/>
      <c r="AHN188" s="3"/>
      <c r="AHO188" s="3"/>
      <c r="AHP188" s="3"/>
      <c r="AHQ188" s="3"/>
      <c r="AHR188" s="3"/>
      <c r="AHS188" s="3"/>
      <c r="AHT188" s="3"/>
      <c r="AHU188" s="3"/>
      <c r="AHV188" s="3"/>
      <c r="AHW188" s="3"/>
      <c r="AHX188" s="3"/>
      <c r="AHY188" s="3"/>
      <c r="AHZ188" s="3"/>
      <c r="AIA188" s="3"/>
      <c r="AIB188" s="3"/>
      <c r="AIC188" s="3"/>
      <c r="AID188" s="3"/>
      <c r="AIE188" s="3"/>
      <c r="AIF188" s="3"/>
      <c r="AIG188" s="3"/>
      <c r="AIH188" s="3"/>
      <c r="AII188" s="3"/>
      <c r="AIJ188" s="3"/>
      <c r="AIK188" s="3"/>
      <c r="AIL188" s="3"/>
      <c r="AIM188" s="3"/>
      <c r="AIN188" s="3"/>
      <c r="AIO188" s="3"/>
      <c r="AIP188" s="3"/>
      <c r="AIQ188" s="3"/>
      <c r="AIR188" s="3"/>
      <c r="AIS188" s="3"/>
      <c r="AIT188" s="3"/>
      <c r="AIU188" s="3"/>
      <c r="AIV188" s="3"/>
      <c r="AIW188" s="3"/>
      <c r="AIX188" s="3"/>
      <c r="AIY188" s="3"/>
      <c r="AIZ188" s="3"/>
      <c r="AJA188" s="3"/>
      <c r="AJB188" s="3"/>
      <c r="AJC188" s="3"/>
      <c r="AJD188" s="3"/>
      <c r="AJE188" s="3"/>
      <c r="AJF188" s="3"/>
      <c r="AJG188" s="3"/>
      <c r="AJH188" s="3"/>
      <c r="AJI188" s="3"/>
      <c r="AJJ188" s="3"/>
      <c r="AJK188" s="3"/>
      <c r="AJL188" s="3"/>
      <c r="AJM188" s="3"/>
      <c r="AJN188" s="3"/>
      <c r="AJO188" s="3"/>
      <c r="AJP188" s="3"/>
      <c r="AJQ188" s="3"/>
      <c r="AJR188" s="3"/>
      <c r="AJS188" s="3"/>
      <c r="AJT188" s="3"/>
      <c r="AJU188" s="3"/>
      <c r="AJV188" s="3"/>
      <c r="AJW188" s="3"/>
      <c r="AJX188" s="3"/>
      <c r="AJY188" s="3"/>
      <c r="AJZ188" s="3"/>
      <c r="AKA188" s="3"/>
      <c r="AKB188" s="3"/>
      <c r="AKC188" s="3"/>
      <c r="AKD188" s="3"/>
      <c r="AKE188" s="3"/>
      <c r="AKF188" s="3"/>
      <c r="AKG188" s="3"/>
      <c r="AKH188" s="3"/>
      <c r="AKI188" s="3"/>
      <c r="AKJ188" s="3"/>
      <c r="AKK188" s="3"/>
      <c r="AKL188" s="3"/>
      <c r="AKM188" s="3"/>
      <c r="AKN188" s="3"/>
      <c r="AKO188" s="3"/>
      <c r="AKP188" s="3"/>
      <c r="AKQ188" s="3"/>
      <c r="AKR188" s="3"/>
      <c r="AKS188" s="3"/>
      <c r="AKT188" s="3"/>
      <c r="AKU188" s="3"/>
      <c r="AKV188" s="3"/>
      <c r="AKW188" s="3"/>
      <c r="AKX188" s="3"/>
      <c r="AKY188" s="3"/>
      <c r="AKZ188" s="3"/>
      <c r="ALA188" s="3"/>
      <c r="ALB188" s="3"/>
      <c r="ALC188" s="3"/>
      <c r="ALD188" s="3"/>
      <c r="ALE188" s="3"/>
      <c r="ALF188" s="3"/>
      <c r="ALG188" s="3"/>
      <c r="ALH188" s="3"/>
      <c r="ALI188" s="3"/>
      <c r="ALJ188" s="3"/>
      <c r="ALK188" s="3"/>
      <c r="ALL188" s="3"/>
      <c r="ALM188" s="3"/>
      <c r="ALN188" s="3"/>
      <c r="ALO188" s="3"/>
      <c r="ALP188" s="3"/>
      <c r="ALQ188" s="3"/>
      <c r="ALR188" s="3"/>
      <c r="ALS188" s="3"/>
      <c r="ALT188" s="3"/>
      <c r="ALU188" s="3"/>
      <c r="ALV188" s="3"/>
      <c r="ALW188" s="3"/>
      <c r="ALX188" s="3"/>
      <c r="ALY188" s="3"/>
      <c r="ALZ188" s="3"/>
      <c r="AMA188" s="3"/>
      <c r="AMB188" s="3"/>
      <c r="AMC188" s="3"/>
      <c r="AMD188" s="3"/>
      <c r="AME188" s="3"/>
      <c r="AMF188" s="3"/>
      <c r="AMG188" s="3"/>
      <c r="AMH188" s="3"/>
      <c r="AMI188" s="3"/>
      <c r="AMJ188" s="3"/>
      <c r="AMK188" s="3"/>
      <c r="AML188" s="3"/>
      <c r="AMM188" s="3"/>
      <c r="AMN188" s="3"/>
      <c r="AMO188" s="3"/>
      <c r="AMP188" s="3"/>
      <c r="AMQ188" s="3"/>
    </row>
    <row r="189" spans="1:1031" s="27" customFormat="1" ht="13.5" customHeight="1">
      <c r="A189" s="3"/>
      <c r="B189" s="34">
        <v>280</v>
      </c>
      <c r="C189" s="98" t="s">
        <v>157</v>
      </c>
      <c r="D189" s="18">
        <v>0</v>
      </c>
      <c r="E189" s="18">
        <v>0</v>
      </c>
      <c r="F189" s="70">
        <f>+G189+H189</f>
        <v>25428</v>
      </c>
      <c r="G189" s="18">
        <v>25428</v>
      </c>
      <c r="H189" s="18">
        <v>0</v>
      </c>
      <c r="I189" s="18">
        <v>25428</v>
      </c>
      <c r="J189" s="72">
        <v>25428</v>
      </c>
      <c r="K189" s="18">
        <v>0</v>
      </c>
      <c r="L189" s="71">
        <v>10608.62</v>
      </c>
      <c r="M189" s="72">
        <v>10608.62</v>
      </c>
      <c r="N189" s="72">
        <v>14819.38</v>
      </c>
      <c r="O189" s="18">
        <f t="shared" si="144"/>
        <v>14819.38</v>
      </c>
      <c r="P189" s="18">
        <f>+I189-J189</f>
        <v>0</v>
      </c>
      <c r="Q189" s="18">
        <v>0</v>
      </c>
      <c r="R189" s="72">
        <v>10608.62</v>
      </c>
      <c r="S189" s="101">
        <f t="shared" ref="S189" si="145">+M189/J189*100</f>
        <v>41.720229668082432</v>
      </c>
      <c r="T189" s="100">
        <f t="shared" ref="T189" si="146">+M189/I189*100</f>
        <v>41.720229668082432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  <c r="IW189" s="3"/>
      <c r="IX189" s="3"/>
      <c r="IY189" s="3"/>
      <c r="IZ189" s="3"/>
      <c r="JA189" s="3"/>
      <c r="JB189" s="3"/>
      <c r="JC189" s="3"/>
      <c r="JD189" s="3"/>
      <c r="JE189" s="3"/>
      <c r="JF189" s="3"/>
      <c r="JG189" s="3"/>
      <c r="JH189" s="3"/>
      <c r="JI189" s="3"/>
      <c r="JJ189" s="3"/>
      <c r="JK189" s="3"/>
      <c r="JL189" s="3"/>
      <c r="JM189" s="3"/>
      <c r="JN189" s="3"/>
      <c r="JO189" s="3"/>
      <c r="JP189" s="3"/>
      <c r="JQ189" s="3"/>
      <c r="JR189" s="3"/>
      <c r="JS189" s="3"/>
      <c r="JT189" s="3"/>
      <c r="JU189" s="3"/>
      <c r="JV189" s="3"/>
      <c r="JW189" s="3"/>
      <c r="JX189" s="3"/>
      <c r="JY189" s="3"/>
      <c r="JZ189" s="3"/>
      <c r="KA189" s="3"/>
      <c r="KB189" s="3"/>
      <c r="KC189" s="3"/>
      <c r="KD189" s="3"/>
      <c r="KE189" s="3"/>
      <c r="KF189" s="3"/>
      <c r="KG189" s="3"/>
      <c r="KH189" s="3"/>
      <c r="KI189" s="3"/>
      <c r="KJ189" s="3"/>
      <c r="KK189" s="3"/>
      <c r="KL189" s="3"/>
      <c r="KM189" s="3"/>
      <c r="KN189" s="3"/>
      <c r="KO189" s="3"/>
      <c r="KP189" s="3"/>
      <c r="KQ189" s="3"/>
      <c r="KR189" s="3"/>
      <c r="KS189" s="3"/>
      <c r="KT189" s="3"/>
      <c r="KU189" s="3"/>
      <c r="KV189" s="3"/>
      <c r="KW189" s="3"/>
      <c r="KX189" s="3"/>
      <c r="KY189" s="3"/>
      <c r="KZ189" s="3"/>
      <c r="LA189" s="3"/>
      <c r="LB189" s="3"/>
      <c r="LC189" s="3"/>
      <c r="LD189" s="3"/>
      <c r="LE189" s="3"/>
      <c r="LF189" s="3"/>
      <c r="LG189" s="3"/>
      <c r="LH189" s="3"/>
      <c r="LI189" s="3"/>
      <c r="LJ189" s="3"/>
      <c r="LK189" s="3"/>
      <c r="LL189" s="3"/>
      <c r="LM189" s="3"/>
      <c r="LN189" s="3"/>
      <c r="LO189" s="3"/>
      <c r="LP189" s="3"/>
      <c r="LQ189" s="3"/>
      <c r="LR189" s="3"/>
      <c r="LS189" s="3"/>
      <c r="LT189" s="3"/>
      <c r="LU189" s="3"/>
      <c r="LV189" s="3"/>
      <c r="LW189" s="3"/>
      <c r="LX189" s="3"/>
      <c r="LY189" s="3"/>
      <c r="LZ189" s="3"/>
      <c r="MA189" s="3"/>
      <c r="MB189" s="3"/>
      <c r="MC189" s="3"/>
      <c r="MD189" s="3"/>
      <c r="ME189" s="3"/>
      <c r="MF189" s="3"/>
      <c r="MG189" s="3"/>
      <c r="MH189" s="3"/>
      <c r="MI189" s="3"/>
      <c r="MJ189" s="3"/>
      <c r="MK189" s="3"/>
      <c r="ML189" s="3"/>
      <c r="MM189" s="3"/>
      <c r="MN189" s="3"/>
      <c r="MO189" s="3"/>
      <c r="MP189" s="3"/>
      <c r="MQ189" s="3"/>
      <c r="MR189" s="3"/>
      <c r="MS189" s="3"/>
      <c r="MT189" s="3"/>
      <c r="MU189" s="3"/>
      <c r="MV189" s="3"/>
      <c r="MW189" s="3"/>
      <c r="MX189" s="3"/>
      <c r="MY189" s="3"/>
      <c r="MZ189" s="3"/>
      <c r="NA189" s="3"/>
      <c r="NB189" s="3"/>
      <c r="NC189" s="3"/>
      <c r="ND189" s="3"/>
      <c r="NE189" s="3"/>
      <c r="NF189" s="3"/>
      <c r="NG189" s="3"/>
      <c r="NH189" s="3"/>
      <c r="NI189" s="3"/>
      <c r="NJ189" s="3"/>
      <c r="NK189" s="3"/>
      <c r="NL189" s="3"/>
      <c r="NM189" s="3"/>
      <c r="NN189" s="3"/>
      <c r="NO189" s="3"/>
      <c r="NP189" s="3"/>
      <c r="NQ189" s="3"/>
      <c r="NR189" s="3"/>
      <c r="NS189" s="3"/>
      <c r="NT189" s="3"/>
      <c r="NU189" s="3"/>
      <c r="NV189" s="3"/>
      <c r="NW189" s="3"/>
      <c r="NX189" s="3"/>
      <c r="NY189" s="3"/>
      <c r="NZ189" s="3"/>
      <c r="OA189" s="3"/>
      <c r="OB189" s="3"/>
      <c r="OC189" s="3"/>
      <c r="OD189" s="3"/>
      <c r="OE189" s="3"/>
      <c r="OF189" s="3"/>
      <c r="OG189" s="3"/>
      <c r="OH189" s="3"/>
      <c r="OI189" s="3"/>
      <c r="OJ189" s="3"/>
      <c r="OK189" s="3"/>
      <c r="OL189" s="3"/>
      <c r="OM189" s="3"/>
      <c r="ON189" s="3"/>
      <c r="OO189" s="3"/>
      <c r="OP189" s="3"/>
      <c r="OQ189" s="3"/>
      <c r="OR189" s="3"/>
      <c r="OS189" s="3"/>
      <c r="OT189" s="3"/>
      <c r="OU189" s="3"/>
      <c r="OV189" s="3"/>
      <c r="OW189" s="3"/>
      <c r="OX189" s="3"/>
      <c r="OY189" s="3"/>
      <c r="OZ189" s="3"/>
      <c r="PA189" s="3"/>
      <c r="PB189" s="3"/>
      <c r="PC189" s="3"/>
      <c r="PD189" s="3"/>
      <c r="PE189" s="3"/>
      <c r="PF189" s="3"/>
      <c r="PG189" s="3"/>
      <c r="PH189" s="3"/>
      <c r="PI189" s="3"/>
      <c r="PJ189" s="3"/>
      <c r="PK189" s="3"/>
      <c r="PL189" s="3"/>
      <c r="PM189" s="3"/>
      <c r="PN189" s="3"/>
      <c r="PO189" s="3"/>
      <c r="PP189" s="3"/>
      <c r="PQ189" s="3"/>
      <c r="PR189" s="3"/>
      <c r="PS189" s="3"/>
      <c r="PT189" s="3"/>
      <c r="PU189" s="3"/>
      <c r="PV189" s="3"/>
      <c r="PW189" s="3"/>
      <c r="PX189" s="3"/>
      <c r="PY189" s="3"/>
      <c r="PZ189" s="3"/>
      <c r="QA189" s="3"/>
      <c r="QB189" s="3"/>
      <c r="QC189" s="3"/>
      <c r="QD189" s="3"/>
      <c r="QE189" s="3"/>
      <c r="QF189" s="3"/>
      <c r="QG189" s="3"/>
      <c r="QH189" s="3"/>
      <c r="QI189" s="3"/>
      <c r="QJ189" s="3"/>
      <c r="QK189" s="3"/>
      <c r="QL189" s="3"/>
      <c r="QM189" s="3"/>
      <c r="QN189" s="3"/>
      <c r="QO189" s="3"/>
      <c r="QP189" s="3"/>
      <c r="QQ189" s="3"/>
      <c r="QR189" s="3"/>
      <c r="QS189" s="3"/>
      <c r="QT189" s="3"/>
      <c r="QU189" s="3"/>
      <c r="QV189" s="3"/>
      <c r="QW189" s="3"/>
      <c r="QX189" s="3"/>
      <c r="QY189" s="3"/>
      <c r="QZ189" s="3"/>
      <c r="RA189" s="3"/>
      <c r="RB189" s="3"/>
      <c r="RC189" s="3"/>
      <c r="RD189" s="3"/>
      <c r="RE189" s="3"/>
      <c r="RF189" s="3"/>
      <c r="RG189" s="3"/>
      <c r="RH189" s="3"/>
      <c r="RI189" s="3"/>
      <c r="RJ189" s="3"/>
      <c r="RK189" s="3"/>
      <c r="RL189" s="3"/>
      <c r="RM189" s="3"/>
      <c r="RN189" s="3"/>
      <c r="RO189" s="3"/>
      <c r="RP189" s="3"/>
      <c r="RQ189" s="3"/>
      <c r="RR189" s="3"/>
      <c r="RS189" s="3"/>
      <c r="RT189" s="3"/>
      <c r="RU189" s="3"/>
      <c r="RV189" s="3"/>
      <c r="RW189" s="3"/>
      <c r="RX189" s="3"/>
      <c r="RY189" s="3"/>
      <c r="RZ189" s="3"/>
      <c r="SA189" s="3"/>
      <c r="SB189" s="3"/>
      <c r="SC189" s="3"/>
      <c r="SD189" s="3"/>
      <c r="SE189" s="3"/>
      <c r="SF189" s="3"/>
      <c r="SG189" s="3"/>
      <c r="SH189" s="3"/>
      <c r="SI189" s="3"/>
      <c r="SJ189" s="3"/>
      <c r="SK189" s="3"/>
      <c r="SL189" s="3"/>
      <c r="SM189" s="3"/>
      <c r="SN189" s="3"/>
      <c r="SO189" s="3"/>
      <c r="SP189" s="3"/>
      <c r="SQ189" s="3"/>
      <c r="SR189" s="3"/>
      <c r="SS189" s="3"/>
      <c r="ST189" s="3"/>
      <c r="SU189" s="3"/>
      <c r="SV189" s="3"/>
      <c r="SW189" s="3"/>
      <c r="SX189" s="3"/>
      <c r="SY189" s="3"/>
      <c r="SZ189" s="3"/>
      <c r="TA189" s="3"/>
      <c r="TB189" s="3"/>
      <c r="TC189" s="3"/>
      <c r="TD189" s="3"/>
      <c r="TE189" s="3"/>
      <c r="TF189" s="3"/>
      <c r="TG189" s="3"/>
      <c r="TH189" s="3"/>
      <c r="TI189" s="3"/>
      <c r="TJ189" s="3"/>
      <c r="TK189" s="3"/>
      <c r="TL189" s="3"/>
      <c r="TM189" s="3"/>
      <c r="TN189" s="3"/>
      <c r="TO189" s="3"/>
      <c r="TP189" s="3"/>
      <c r="TQ189" s="3"/>
      <c r="TR189" s="3"/>
      <c r="TS189" s="3"/>
      <c r="TT189" s="3"/>
      <c r="TU189" s="3"/>
      <c r="TV189" s="3"/>
      <c r="TW189" s="3"/>
      <c r="TX189" s="3"/>
      <c r="TY189" s="3"/>
      <c r="TZ189" s="3"/>
      <c r="UA189" s="3"/>
      <c r="UB189" s="3"/>
      <c r="UC189" s="3"/>
      <c r="UD189" s="3"/>
      <c r="UE189" s="3"/>
      <c r="UF189" s="3"/>
      <c r="UG189" s="3"/>
      <c r="UH189" s="3"/>
      <c r="UI189" s="3"/>
      <c r="UJ189" s="3"/>
      <c r="UK189" s="3"/>
      <c r="UL189" s="3"/>
      <c r="UM189" s="3"/>
      <c r="UN189" s="3"/>
      <c r="UO189" s="3"/>
      <c r="UP189" s="3"/>
      <c r="UQ189" s="3"/>
      <c r="UR189" s="3"/>
      <c r="US189" s="3"/>
      <c r="UT189" s="3"/>
      <c r="UU189" s="3"/>
      <c r="UV189" s="3"/>
      <c r="UW189" s="3"/>
      <c r="UX189" s="3"/>
      <c r="UY189" s="3"/>
      <c r="UZ189" s="3"/>
      <c r="VA189" s="3"/>
      <c r="VB189" s="3"/>
      <c r="VC189" s="3"/>
      <c r="VD189" s="3"/>
      <c r="VE189" s="3"/>
      <c r="VF189" s="3"/>
      <c r="VG189" s="3"/>
      <c r="VH189" s="3"/>
      <c r="VI189" s="3"/>
      <c r="VJ189" s="3"/>
      <c r="VK189" s="3"/>
      <c r="VL189" s="3"/>
      <c r="VM189" s="3"/>
      <c r="VN189" s="3"/>
      <c r="VO189" s="3"/>
      <c r="VP189" s="3"/>
      <c r="VQ189" s="3"/>
      <c r="VR189" s="3"/>
      <c r="VS189" s="3"/>
      <c r="VT189" s="3"/>
      <c r="VU189" s="3"/>
      <c r="VV189" s="3"/>
      <c r="VW189" s="3"/>
      <c r="VX189" s="3"/>
      <c r="VY189" s="3"/>
      <c r="VZ189" s="3"/>
      <c r="WA189" s="3"/>
      <c r="WB189" s="3"/>
      <c r="WC189" s="3"/>
      <c r="WD189" s="3"/>
      <c r="WE189" s="3"/>
      <c r="WF189" s="3"/>
      <c r="WG189" s="3"/>
      <c r="WH189" s="3"/>
      <c r="WI189" s="3"/>
      <c r="WJ189" s="3"/>
      <c r="WK189" s="3"/>
      <c r="WL189" s="3"/>
      <c r="WM189" s="3"/>
      <c r="WN189" s="3"/>
      <c r="WO189" s="3"/>
      <c r="WP189" s="3"/>
      <c r="WQ189" s="3"/>
      <c r="WR189" s="3"/>
      <c r="WS189" s="3"/>
      <c r="WT189" s="3"/>
      <c r="WU189" s="3"/>
      <c r="WV189" s="3"/>
      <c r="WW189" s="3"/>
      <c r="WX189" s="3"/>
      <c r="WY189" s="3"/>
      <c r="WZ189" s="3"/>
      <c r="XA189" s="3"/>
      <c r="XB189" s="3"/>
      <c r="XC189" s="3"/>
      <c r="XD189" s="3"/>
      <c r="XE189" s="3"/>
      <c r="XF189" s="3"/>
      <c r="XG189" s="3"/>
      <c r="XH189" s="3"/>
      <c r="XI189" s="3"/>
      <c r="XJ189" s="3"/>
      <c r="XK189" s="3"/>
      <c r="XL189" s="3"/>
      <c r="XM189" s="3"/>
      <c r="XN189" s="3"/>
      <c r="XO189" s="3"/>
      <c r="XP189" s="3"/>
      <c r="XQ189" s="3"/>
      <c r="XR189" s="3"/>
      <c r="XS189" s="3"/>
      <c r="XT189" s="3"/>
      <c r="XU189" s="3"/>
      <c r="XV189" s="3"/>
      <c r="XW189" s="3"/>
      <c r="XX189" s="3"/>
      <c r="XY189" s="3"/>
      <c r="XZ189" s="3"/>
      <c r="YA189" s="3"/>
      <c r="YB189" s="3"/>
      <c r="YC189" s="3"/>
      <c r="YD189" s="3"/>
      <c r="YE189" s="3"/>
      <c r="YF189" s="3"/>
      <c r="YG189" s="3"/>
      <c r="YH189" s="3"/>
      <c r="YI189" s="3"/>
      <c r="YJ189" s="3"/>
      <c r="YK189" s="3"/>
      <c r="YL189" s="3"/>
      <c r="YM189" s="3"/>
      <c r="YN189" s="3"/>
      <c r="YO189" s="3"/>
      <c r="YP189" s="3"/>
      <c r="YQ189" s="3"/>
      <c r="YR189" s="3"/>
      <c r="YS189" s="3"/>
      <c r="YT189" s="3"/>
      <c r="YU189" s="3"/>
      <c r="YV189" s="3"/>
      <c r="YW189" s="3"/>
      <c r="YX189" s="3"/>
      <c r="YY189" s="3"/>
      <c r="YZ189" s="3"/>
      <c r="ZA189" s="3"/>
      <c r="ZB189" s="3"/>
      <c r="ZC189" s="3"/>
      <c r="ZD189" s="3"/>
      <c r="ZE189" s="3"/>
      <c r="ZF189" s="3"/>
      <c r="ZG189" s="3"/>
      <c r="ZH189" s="3"/>
      <c r="ZI189" s="3"/>
      <c r="ZJ189" s="3"/>
      <c r="ZK189" s="3"/>
      <c r="ZL189" s="3"/>
      <c r="ZM189" s="3"/>
      <c r="ZN189" s="3"/>
      <c r="ZO189" s="3"/>
      <c r="ZP189" s="3"/>
      <c r="ZQ189" s="3"/>
      <c r="ZR189" s="3"/>
      <c r="ZS189" s="3"/>
      <c r="ZT189" s="3"/>
      <c r="ZU189" s="3"/>
      <c r="ZV189" s="3"/>
      <c r="ZW189" s="3"/>
      <c r="ZX189" s="3"/>
      <c r="ZY189" s="3"/>
      <c r="ZZ189" s="3"/>
      <c r="AAA189" s="3"/>
      <c r="AAB189" s="3"/>
      <c r="AAC189" s="3"/>
      <c r="AAD189" s="3"/>
      <c r="AAE189" s="3"/>
      <c r="AAF189" s="3"/>
      <c r="AAG189" s="3"/>
      <c r="AAH189" s="3"/>
      <c r="AAI189" s="3"/>
      <c r="AAJ189" s="3"/>
      <c r="AAK189" s="3"/>
      <c r="AAL189" s="3"/>
      <c r="AAM189" s="3"/>
      <c r="AAN189" s="3"/>
      <c r="AAO189" s="3"/>
      <c r="AAP189" s="3"/>
      <c r="AAQ189" s="3"/>
      <c r="AAR189" s="3"/>
      <c r="AAS189" s="3"/>
      <c r="AAT189" s="3"/>
      <c r="AAU189" s="3"/>
      <c r="AAV189" s="3"/>
      <c r="AAW189" s="3"/>
      <c r="AAX189" s="3"/>
      <c r="AAY189" s="3"/>
      <c r="AAZ189" s="3"/>
      <c r="ABA189" s="3"/>
      <c r="ABB189" s="3"/>
      <c r="ABC189" s="3"/>
      <c r="ABD189" s="3"/>
      <c r="ABE189" s="3"/>
      <c r="ABF189" s="3"/>
      <c r="ABG189" s="3"/>
      <c r="ABH189" s="3"/>
      <c r="ABI189" s="3"/>
      <c r="ABJ189" s="3"/>
      <c r="ABK189" s="3"/>
      <c r="ABL189" s="3"/>
      <c r="ABM189" s="3"/>
      <c r="ABN189" s="3"/>
      <c r="ABO189" s="3"/>
      <c r="ABP189" s="3"/>
      <c r="ABQ189" s="3"/>
      <c r="ABR189" s="3"/>
      <c r="ABS189" s="3"/>
      <c r="ABT189" s="3"/>
      <c r="ABU189" s="3"/>
      <c r="ABV189" s="3"/>
      <c r="ABW189" s="3"/>
      <c r="ABX189" s="3"/>
      <c r="ABY189" s="3"/>
      <c r="ABZ189" s="3"/>
      <c r="ACA189" s="3"/>
      <c r="ACB189" s="3"/>
      <c r="ACC189" s="3"/>
      <c r="ACD189" s="3"/>
      <c r="ACE189" s="3"/>
      <c r="ACF189" s="3"/>
      <c r="ACG189" s="3"/>
      <c r="ACH189" s="3"/>
      <c r="ACI189" s="3"/>
      <c r="ACJ189" s="3"/>
      <c r="ACK189" s="3"/>
      <c r="ACL189" s="3"/>
      <c r="ACM189" s="3"/>
      <c r="ACN189" s="3"/>
      <c r="ACO189" s="3"/>
      <c r="ACP189" s="3"/>
      <c r="ACQ189" s="3"/>
      <c r="ACR189" s="3"/>
      <c r="ACS189" s="3"/>
      <c r="ACT189" s="3"/>
      <c r="ACU189" s="3"/>
      <c r="ACV189" s="3"/>
      <c r="ACW189" s="3"/>
      <c r="ACX189" s="3"/>
      <c r="ACY189" s="3"/>
      <c r="ACZ189" s="3"/>
      <c r="ADA189" s="3"/>
      <c r="ADB189" s="3"/>
      <c r="ADC189" s="3"/>
      <c r="ADD189" s="3"/>
      <c r="ADE189" s="3"/>
      <c r="ADF189" s="3"/>
      <c r="ADG189" s="3"/>
      <c r="ADH189" s="3"/>
      <c r="ADI189" s="3"/>
      <c r="ADJ189" s="3"/>
      <c r="ADK189" s="3"/>
      <c r="ADL189" s="3"/>
      <c r="ADM189" s="3"/>
      <c r="ADN189" s="3"/>
      <c r="ADO189" s="3"/>
      <c r="ADP189" s="3"/>
      <c r="ADQ189" s="3"/>
      <c r="ADR189" s="3"/>
      <c r="ADS189" s="3"/>
      <c r="ADT189" s="3"/>
      <c r="ADU189" s="3"/>
      <c r="ADV189" s="3"/>
      <c r="ADW189" s="3"/>
      <c r="ADX189" s="3"/>
      <c r="ADY189" s="3"/>
      <c r="ADZ189" s="3"/>
      <c r="AEA189" s="3"/>
      <c r="AEB189" s="3"/>
      <c r="AEC189" s="3"/>
      <c r="AED189" s="3"/>
      <c r="AEE189" s="3"/>
      <c r="AEF189" s="3"/>
      <c r="AEG189" s="3"/>
      <c r="AEH189" s="3"/>
      <c r="AEI189" s="3"/>
      <c r="AEJ189" s="3"/>
      <c r="AEK189" s="3"/>
      <c r="AEL189" s="3"/>
      <c r="AEM189" s="3"/>
      <c r="AEN189" s="3"/>
      <c r="AEO189" s="3"/>
      <c r="AEP189" s="3"/>
      <c r="AEQ189" s="3"/>
      <c r="AER189" s="3"/>
      <c r="AES189" s="3"/>
      <c r="AET189" s="3"/>
      <c r="AEU189" s="3"/>
      <c r="AEV189" s="3"/>
      <c r="AEW189" s="3"/>
      <c r="AEX189" s="3"/>
      <c r="AEY189" s="3"/>
      <c r="AEZ189" s="3"/>
      <c r="AFA189" s="3"/>
      <c r="AFB189" s="3"/>
      <c r="AFC189" s="3"/>
      <c r="AFD189" s="3"/>
      <c r="AFE189" s="3"/>
      <c r="AFF189" s="3"/>
      <c r="AFG189" s="3"/>
      <c r="AFH189" s="3"/>
      <c r="AFI189" s="3"/>
      <c r="AFJ189" s="3"/>
      <c r="AFK189" s="3"/>
      <c r="AFL189" s="3"/>
      <c r="AFM189" s="3"/>
      <c r="AFN189" s="3"/>
      <c r="AFO189" s="3"/>
      <c r="AFP189" s="3"/>
      <c r="AFQ189" s="3"/>
      <c r="AFR189" s="3"/>
      <c r="AFS189" s="3"/>
      <c r="AFT189" s="3"/>
      <c r="AFU189" s="3"/>
      <c r="AFV189" s="3"/>
      <c r="AFW189" s="3"/>
      <c r="AFX189" s="3"/>
      <c r="AFY189" s="3"/>
      <c r="AFZ189" s="3"/>
      <c r="AGA189" s="3"/>
      <c r="AGB189" s="3"/>
      <c r="AGC189" s="3"/>
      <c r="AGD189" s="3"/>
      <c r="AGE189" s="3"/>
      <c r="AGF189" s="3"/>
      <c r="AGG189" s="3"/>
      <c r="AGH189" s="3"/>
      <c r="AGI189" s="3"/>
      <c r="AGJ189" s="3"/>
      <c r="AGK189" s="3"/>
      <c r="AGL189" s="3"/>
      <c r="AGM189" s="3"/>
      <c r="AGN189" s="3"/>
      <c r="AGO189" s="3"/>
      <c r="AGP189" s="3"/>
      <c r="AGQ189" s="3"/>
      <c r="AGR189" s="3"/>
      <c r="AGS189" s="3"/>
      <c r="AGT189" s="3"/>
      <c r="AGU189" s="3"/>
      <c r="AGV189" s="3"/>
      <c r="AGW189" s="3"/>
      <c r="AGX189" s="3"/>
      <c r="AGY189" s="3"/>
      <c r="AGZ189" s="3"/>
      <c r="AHA189" s="3"/>
      <c r="AHB189" s="3"/>
      <c r="AHC189" s="3"/>
      <c r="AHD189" s="3"/>
      <c r="AHE189" s="3"/>
      <c r="AHF189" s="3"/>
      <c r="AHG189" s="3"/>
      <c r="AHH189" s="3"/>
      <c r="AHI189" s="3"/>
      <c r="AHJ189" s="3"/>
      <c r="AHK189" s="3"/>
      <c r="AHL189" s="3"/>
      <c r="AHM189" s="3"/>
      <c r="AHN189" s="3"/>
      <c r="AHO189" s="3"/>
      <c r="AHP189" s="3"/>
      <c r="AHQ189" s="3"/>
      <c r="AHR189" s="3"/>
      <c r="AHS189" s="3"/>
      <c r="AHT189" s="3"/>
      <c r="AHU189" s="3"/>
      <c r="AHV189" s="3"/>
      <c r="AHW189" s="3"/>
      <c r="AHX189" s="3"/>
      <c r="AHY189" s="3"/>
      <c r="AHZ189" s="3"/>
      <c r="AIA189" s="3"/>
      <c r="AIB189" s="3"/>
      <c r="AIC189" s="3"/>
      <c r="AID189" s="3"/>
      <c r="AIE189" s="3"/>
      <c r="AIF189" s="3"/>
      <c r="AIG189" s="3"/>
      <c r="AIH189" s="3"/>
      <c r="AII189" s="3"/>
      <c r="AIJ189" s="3"/>
      <c r="AIK189" s="3"/>
      <c r="AIL189" s="3"/>
      <c r="AIM189" s="3"/>
      <c r="AIN189" s="3"/>
      <c r="AIO189" s="3"/>
      <c r="AIP189" s="3"/>
      <c r="AIQ189" s="3"/>
      <c r="AIR189" s="3"/>
      <c r="AIS189" s="3"/>
      <c r="AIT189" s="3"/>
      <c r="AIU189" s="3"/>
      <c r="AIV189" s="3"/>
      <c r="AIW189" s="3"/>
      <c r="AIX189" s="3"/>
      <c r="AIY189" s="3"/>
      <c r="AIZ189" s="3"/>
      <c r="AJA189" s="3"/>
      <c r="AJB189" s="3"/>
      <c r="AJC189" s="3"/>
      <c r="AJD189" s="3"/>
      <c r="AJE189" s="3"/>
      <c r="AJF189" s="3"/>
      <c r="AJG189" s="3"/>
      <c r="AJH189" s="3"/>
      <c r="AJI189" s="3"/>
      <c r="AJJ189" s="3"/>
      <c r="AJK189" s="3"/>
      <c r="AJL189" s="3"/>
      <c r="AJM189" s="3"/>
      <c r="AJN189" s="3"/>
      <c r="AJO189" s="3"/>
      <c r="AJP189" s="3"/>
      <c r="AJQ189" s="3"/>
      <c r="AJR189" s="3"/>
      <c r="AJS189" s="3"/>
      <c r="AJT189" s="3"/>
      <c r="AJU189" s="3"/>
      <c r="AJV189" s="3"/>
      <c r="AJW189" s="3"/>
      <c r="AJX189" s="3"/>
      <c r="AJY189" s="3"/>
      <c r="AJZ189" s="3"/>
      <c r="AKA189" s="3"/>
      <c r="AKB189" s="3"/>
      <c r="AKC189" s="3"/>
      <c r="AKD189" s="3"/>
      <c r="AKE189" s="3"/>
      <c r="AKF189" s="3"/>
      <c r="AKG189" s="3"/>
      <c r="AKH189" s="3"/>
      <c r="AKI189" s="3"/>
      <c r="AKJ189" s="3"/>
      <c r="AKK189" s="3"/>
      <c r="AKL189" s="3"/>
      <c r="AKM189" s="3"/>
      <c r="AKN189" s="3"/>
      <c r="AKO189" s="3"/>
      <c r="AKP189" s="3"/>
      <c r="AKQ189" s="3"/>
      <c r="AKR189" s="3"/>
      <c r="AKS189" s="3"/>
      <c r="AKT189" s="3"/>
      <c r="AKU189" s="3"/>
      <c r="AKV189" s="3"/>
      <c r="AKW189" s="3"/>
      <c r="AKX189" s="3"/>
      <c r="AKY189" s="3"/>
      <c r="AKZ189" s="3"/>
      <c r="ALA189" s="3"/>
      <c r="ALB189" s="3"/>
      <c r="ALC189" s="3"/>
      <c r="ALD189" s="3"/>
      <c r="ALE189" s="3"/>
      <c r="ALF189" s="3"/>
      <c r="ALG189" s="3"/>
      <c r="ALH189" s="3"/>
      <c r="ALI189" s="3"/>
      <c r="ALJ189" s="3"/>
      <c r="ALK189" s="3"/>
      <c r="ALL189" s="3"/>
      <c r="ALM189" s="3"/>
      <c r="ALN189" s="3"/>
      <c r="ALO189" s="3"/>
      <c r="ALP189" s="3"/>
      <c r="ALQ189" s="3"/>
      <c r="ALR189" s="3"/>
      <c r="ALS189" s="3"/>
      <c r="ALT189" s="3"/>
      <c r="ALU189" s="3"/>
      <c r="ALV189" s="3"/>
      <c r="ALW189" s="3"/>
      <c r="ALX189" s="3"/>
      <c r="ALY189" s="3"/>
      <c r="ALZ189" s="3"/>
      <c r="AMA189" s="3"/>
      <c r="AMB189" s="3"/>
      <c r="AMC189" s="3"/>
      <c r="AMD189" s="3"/>
      <c r="AME189" s="3"/>
      <c r="AMF189" s="3"/>
      <c r="AMG189" s="3"/>
      <c r="AMH189" s="3"/>
      <c r="AMI189" s="3"/>
      <c r="AMJ189" s="3"/>
      <c r="AMK189" s="3"/>
      <c r="AML189" s="3"/>
      <c r="AMM189" s="3"/>
      <c r="AMN189" s="3"/>
      <c r="AMO189" s="3"/>
      <c r="AMP189" s="3"/>
      <c r="AMQ189" s="3"/>
    </row>
    <row r="190" spans="1:1031" ht="13.5" customHeight="1">
      <c r="B190" s="34">
        <v>3</v>
      </c>
      <c r="C190" s="96" t="s">
        <v>189</v>
      </c>
      <c r="D190" s="18">
        <f>+D191+D195+D196+D197+D198</f>
        <v>0</v>
      </c>
      <c r="E190" s="18">
        <f t="shared" ref="E190:R190" si="147">+E191+E195+E196+E197+E198</f>
        <v>0</v>
      </c>
      <c r="F190" s="18">
        <f t="shared" si="147"/>
        <v>851923</v>
      </c>
      <c r="G190" s="18">
        <f t="shared" si="147"/>
        <v>56982</v>
      </c>
      <c r="H190" s="18">
        <f t="shared" si="147"/>
        <v>794941</v>
      </c>
      <c r="I190" s="18">
        <f t="shared" si="147"/>
        <v>851923</v>
      </c>
      <c r="J190" s="18">
        <f t="shared" si="147"/>
        <v>851923</v>
      </c>
      <c r="K190" s="18">
        <f t="shared" si="147"/>
        <v>0</v>
      </c>
      <c r="L190" s="18">
        <f t="shared" si="147"/>
        <v>117649.02</v>
      </c>
      <c r="M190" s="18">
        <f t="shared" si="147"/>
        <v>182994.13</v>
      </c>
      <c r="N190" s="18">
        <f t="shared" si="147"/>
        <v>668928.86999999988</v>
      </c>
      <c r="O190" s="18">
        <f t="shared" si="147"/>
        <v>668928.86999999988</v>
      </c>
      <c r="P190" s="18">
        <f t="shared" si="147"/>
        <v>0</v>
      </c>
      <c r="Q190" s="18">
        <f t="shared" si="147"/>
        <v>23056.089999999997</v>
      </c>
      <c r="R190" s="18">
        <f t="shared" si="147"/>
        <v>159938.04</v>
      </c>
      <c r="S190" s="11">
        <f t="shared" si="132"/>
        <v>21.480125551252872</v>
      </c>
      <c r="T190" s="35">
        <f t="shared" si="133"/>
        <v>21.480125551252872</v>
      </c>
    </row>
    <row r="191" spans="1:1031" ht="13.5" customHeight="1">
      <c r="B191" s="34">
        <v>300</v>
      </c>
      <c r="C191" s="21" t="s">
        <v>190</v>
      </c>
      <c r="D191" s="18">
        <f>+D192+D193+D194</f>
        <v>0</v>
      </c>
      <c r="E191" s="18">
        <f t="shared" ref="E191:R191" si="148">+E192+E193+E194</f>
        <v>0</v>
      </c>
      <c r="F191" s="18">
        <f t="shared" si="148"/>
        <v>10666</v>
      </c>
      <c r="G191" s="18">
        <f t="shared" si="148"/>
        <v>9714</v>
      </c>
      <c r="H191" s="18">
        <f t="shared" si="148"/>
        <v>952</v>
      </c>
      <c r="I191" s="18">
        <f t="shared" si="148"/>
        <v>10666</v>
      </c>
      <c r="J191" s="18">
        <f t="shared" si="148"/>
        <v>10666</v>
      </c>
      <c r="K191" s="18">
        <f t="shared" si="148"/>
        <v>0</v>
      </c>
      <c r="L191" s="18">
        <f t="shared" si="148"/>
        <v>0</v>
      </c>
      <c r="M191" s="18">
        <f t="shared" si="148"/>
        <v>0</v>
      </c>
      <c r="N191" s="18">
        <f t="shared" si="148"/>
        <v>10666</v>
      </c>
      <c r="O191" s="18">
        <f t="shared" si="148"/>
        <v>10666</v>
      </c>
      <c r="P191" s="18">
        <f t="shared" si="148"/>
        <v>0</v>
      </c>
      <c r="Q191" s="18">
        <f t="shared" si="148"/>
        <v>0</v>
      </c>
      <c r="R191" s="18">
        <f t="shared" si="148"/>
        <v>0</v>
      </c>
      <c r="S191" s="11">
        <f t="shared" si="132"/>
        <v>0</v>
      </c>
      <c r="T191" s="35">
        <f t="shared" si="133"/>
        <v>0</v>
      </c>
    </row>
    <row r="192" spans="1:1031" s="4" customFormat="1" ht="13.5" customHeight="1">
      <c r="B192" s="36">
        <v>301</v>
      </c>
      <c r="C192" s="41" t="s">
        <v>191</v>
      </c>
      <c r="D192" s="14">
        <v>0</v>
      </c>
      <c r="E192" s="14">
        <v>0</v>
      </c>
      <c r="F192" s="62">
        <f>+G192+H192</f>
        <v>3459</v>
      </c>
      <c r="G192" s="62">
        <v>2507</v>
      </c>
      <c r="H192" s="62">
        <v>952</v>
      </c>
      <c r="I192" s="14">
        <v>3459</v>
      </c>
      <c r="J192" s="64">
        <v>3459</v>
      </c>
      <c r="K192" s="62">
        <v>0</v>
      </c>
      <c r="L192" s="14">
        <v>0</v>
      </c>
      <c r="M192" s="14">
        <v>0</v>
      </c>
      <c r="N192" s="14">
        <f>J192-M192</f>
        <v>3459</v>
      </c>
      <c r="O192" s="14">
        <f t="shared" ref="O192:O198" si="149">+N192+P192</f>
        <v>3459</v>
      </c>
      <c r="P192" s="14">
        <f>+I192-J192</f>
        <v>0</v>
      </c>
      <c r="Q192" s="62">
        <v>0</v>
      </c>
      <c r="R192" s="62">
        <v>0</v>
      </c>
      <c r="S192" s="16">
        <f t="shared" si="132"/>
        <v>0</v>
      </c>
      <c r="T192" s="54">
        <f t="shared" si="133"/>
        <v>0</v>
      </c>
    </row>
    <row r="193" spans="2:20" s="4" customFormat="1" ht="13.5" customHeight="1">
      <c r="B193" s="36">
        <v>303</v>
      </c>
      <c r="C193" s="41" t="s">
        <v>198</v>
      </c>
      <c r="D193" s="14">
        <v>0</v>
      </c>
      <c r="E193" s="14">
        <v>0</v>
      </c>
      <c r="F193" s="62">
        <f t="shared" ref="F193:F194" si="150">+G193+H193</f>
        <v>4291</v>
      </c>
      <c r="G193" s="62">
        <v>4291</v>
      </c>
      <c r="H193" s="62">
        <v>0</v>
      </c>
      <c r="I193" s="14">
        <v>4291</v>
      </c>
      <c r="J193" s="64">
        <v>4291</v>
      </c>
      <c r="K193" s="62">
        <v>0</v>
      </c>
      <c r="L193" s="14">
        <v>0</v>
      </c>
      <c r="M193" s="14">
        <v>0</v>
      </c>
      <c r="N193" s="14">
        <f t="shared" ref="N193:N194" si="151">J193-M193</f>
        <v>4291</v>
      </c>
      <c r="O193" s="14">
        <f t="shared" ref="O193:O194" si="152">+N193+P193</f>
        <v>4291</v>
      </c>
      <c r="P193" s="14">
        <f t="shared" ref="P193:P194" si="153">+I193-J193</f>
        <v>0</v>
      </c>
      <c r="Q193" s="62">
        <v>0</v>
      </c>
      <c r="R193" s="62">
        <v>0</v>
      </c>
      <c r="S193" s="16">
        <f t="shared" ref="S193:S194" si="154">+M193/J193*100</f>
        <v>0</v>
      </c>
      <c r="T193" s="54">
        <f t="shared" ref="T193:T194" si="155">+M193/I193*100</f>
        <v>0</v>
      </c>
    </row>
    <row r="194" spans="2:20" s="4" customFormat="1" ht="13.5" customHeight="1">
      <c r="B194" s="36">
        <v>308</v>
      </c>
      <c r="C194" s="41" t="s">
        <v>199</v>
      </c>
      <c r="D194" s="14">
        <v>0</v>
      </c>
      <c r="E194" s="14">
        <v>0</v>
      </c>
      <c r="F194" s="62">
        <f t="shared" si="150"/>
        <v>2916</v>
      </c>
      <c r="G194" s="62">
        <v>2916</v>
      </c>
      <c r="H194" s="62">
        <v>0</v>
      </c>
      <c r="I194" s="14">
        <v>2916</v>
      </c>
      <c r="J194" s="64">
        <v>2916</v>
      </c>
      <c r="K194" s="62">
        <v>0</v>
      </c>
      <c r="L194" s="14">
        <v>0</v>
      </c>
      <c r="M194" s="14">
        <v>0</v>
      </c>
      <c r="N194" s="14">
        <f t="shared" si="151"/>
        <v>2916</v>
      </c>
      <c r="O194" s="14">
        <f t="shared" si="152"/>
        <v>2916</v>
      </c>
      <c r="P194" s="14">
        <f t="shared" si="153"/>
        <v>0</v>
      </c>
      <c r="Q194" s="62">
        <v>0</v>
      </c>
      <c r="R194" s="62">
        <v>0</v>
      </c>
      <c r="S194" s="16">
        <f t="shared" si="154"/>
        <v>0</v>
      </c>
      <c r="T194" s="54">
        <f t="shared" si="155"/>
        <v>0</v>
      </c>
    </row>
    <row r="195" spans="2:20" ht="13.5" customHeight="1">
      <c r="B195" s="34">
        <v>320</v>
      </c>
      <c r="C195" s="39" t="s">
        <v>192</v>
      </c>
      <c r="D195" s="18">
        <v>0</v>
      </c>
      <c r="E195" s="18">
        <v>0</v>
      </c>
      <c r="F195" s="70">
        <f t="shared" ref="F195:F198" si="156">+G195+H195</f>
        <v>38890</v>
      </c>
      <c r="G195" s="70">
        <v>20569</v>
      </c>
      <c r="H195" s="70">
        <v>18321</v>
      </c>
      <c r="I195" s="18">
        <v>38890</v>
      </c>
      <c r="J195" s="72">
        <v>38890</v>
      </c>
      <c r="K195" s="70">
        <v>0</v>
      </c>
      <c r="L195" s="71">
        <v>5457</v>
      </c>
      <c r="M195" s="72">
        <v>9537.8700000000008</v>
      </c>
      <c r="N195" s="18">
        <f t="shared" ref="N195:N198" si="157">J195-M195</f>
        <v>29352.129999999997</v>
      </c>
      <c r="O195" s="18">
        <f t="shared" si="149"/>
        <v>29352.129999999997</v>
      </c>
      <c r="P195" s="18">
        <f t="shared" ref="P195:P198" si="158">+I195-J195</f>
        <v>0</v>
      </c>
      <c r="Q195" s="72">
        <v>3738.58</v>
      </c>
      <c r="R195" s="72">
        <v>5799.29</v>
      </c>
      <c r="S195" s="11">
        <f t="shared" si="132"/>
        <v>24.525250707122655</v>
      </c>
      <c r="T195" s="35">
        <f t="shared" si="133"/>
        <v>24.525250707122655</v>
      </c>
    </row>
    <row r="196" spans="2:20" ht="13.5" customHeight="1">
      <c r="B196" s="34">
        <v>350</v>
      </c>
      <c r="C196" s="39" t="s">
        <v>193</v>
      </c>
      <c r="D196" s="18">
        <v>0</v>
      </c>
      <c r="E196" s="18">
        <v>0</v>
      </c>
      <c r="F196" s="70">
        <f t="shared" si="156"/>
        <v>46204</v>
      </c>
      <c r="G196" s="70">
        <v>46204</v>
      </c>
      <c r="H196" s="70">
        <v>0</v>
      </c>
      <c r="I196" s="18">
        <v>46204</v>
      </c>
      <c r="J196" s="72">
        <v>46204</v>
      </c>
      <c r="K196" s="70">
        <v>0</v>
      </c>
      <c r="L196" s="71">
        <v>11615.92</v>
      </c>
      <c r="M196" s="72">
        <v>11615.92</v>
      </c>
      <c r="N196" s="18">
        <f t="shared" si="157"/>
        <v>34588.080000000002</v>
      </c>
      <c r="O196" s="18">
        <f t="shared" si="149"/>
        <v>34588.080000000002</v>
      </c>
      <c r="P196" s="18">
        <f>+I196-J196</f>
        <v>0</v>
      </c>
      <c r="Q196" s="70">
        <v>0</v>
      </c>
      <c r="R196" s="72">
        <v>11615.92</v>
      </c>
      <c r="S196" s="11">
        <f t="shared" ref="S196" si="159">+M196/J196*100</f>
        <v>25.140507315383946</v>
      </c>
      <c r="T196" s="35">
        <f t="shared" ref="T196" si="160">+M196/I196*100</f>
        <v>25.140507315383946</v>
      </c>
    </row>
    <row r="197" spans="2:20" s="42" customFormat="1" ht="13.5" customHeight="1">
      <c r="B197" s="38">
        <v>370</v>
      </c>
      <c r="C197" s="39" t="s">
        <v>166</v>
      </c>
      <c r="D197" s="18">
        <v>0</v>
      </c>
      <c r="E197" s="18">
        <v>0</v>
      </c>
      <c r="F197" s="70">
        <f t="shared" si="156"/>
        <v>310044</v>
      </c>
      <c r="G197" s="70">
        <v>-20006</v>
      </c>
      <c r="H197" s="70">
        <v>330050</v>
      </c>
      <c r="I197" s="18">
        <v>310044</v>
      </c>
      <c r="J197" s="72">
        <v>310044</v>
      </c>
      <c r="K197" s="70">
        <v>0</v>
      </c>
      <c r="L197" s="71">
        <v>20964.439999999999</v>
      </c>
      <c r="M197" s="72">
        <v>26356.39</v>
      </c>
      <c r="N197" s="18">
        <f t="shared" si="157"/>
        <v>283687.61</v>
      </c>
      <c r="O197" s="18">
        <f t="shared" si="149"/>
        <v>283687.61</v>
      </c>
      <c r="P197" s="18">
        <f t="shared" si="158"/>
        <v>0</v>
      </c>
      <c r="Q197" s="72">
        <v>2251.5</v>
      </c>
      <c r="R197" s="72">
        <v>24104.89</v>
      </c>
      <c r="S197" s="11">
        <f t="shared" si="132"/>
        <v>8.5008547173949491</v>
      </c>
      <c r="T197" s="35">
        <f t="shared" si="133"/>
        <v>8.5008547173949491</v>
      </c>
    </row>
    <row r="198" spans="2:20" s="42" customFormat="1" ht="13.5" customHeight="1">
      <c r="B198" s="38">
        <v>380</v>
      </c>
      <c r="C198" s="43" t="s">
        <v>167</v>
      </c>
      <c r="D198" s="18">
        <v>0</v>
      </c>
      <c r="E198" s="18">
        <v>0</v>
      </c>
      <c r="F198" s="70">
        <f t="shared" si="156"/>
        <v>446119</v>
      </c>
      <c r="G198" s="70">
        <v>501</v>
      </c>
      <c r="H198" s="70">
        <v>445618</v>
      </c>
      <c r="I198" s="18">
        <v>446119</v>
      </c>
      <c r="J198" s="72">
        <v>446119</v>
      </c>
      <c r="K198" s="70">
        <v>0</v>
      </c>
      <c r="L198" s="71">
        <v>79611.66</v>
      </c>
      <c r="M198" s="72">
        <v>135483.95000000001</v>
      </c>
      <c r="N198" s="18">
        <f t="shared" si="157"/>
        <v>310635.05</v>
      </c>
      <c r="O198" s="18">
        <f t="shared" si="149"/>
        <v>310635.05</v>
      </c>
      <c r="P198" s="18">
        <f t="shared" si="158"/>
        <v>0</v>
      </c>
      <c r="Q198" s="72">
        <v>17066.009999999998</v>
      </c>
      <c r="R198" s="72">
        <v>118417.94</v>
      </c>
      <c r="S198" s="11">
        <f t="shared" si="132"/>
        <v>30.36946420125572</v>
      </c>
      <c r="T198" s="35">
        <f t="shared" si="133"/>
        <v>30.36946420125572</v>
      </c>
    </row>
    <row r="199" spans="2:20" s="4" customFormat="1" ht="14.25" hidden="1" customHeight="1">
      <c r="B199" s="33">
        <v>519</v>
      </c>
      <c r="C199" s="13" t="s">
        <v>194</v>
      </c>
      <c r="D199" s="15">
        <v>0</v>
      </c>
      <c r="E199" s="15"/>
      <c r="F199" s="15"/>
      <c r="G199" s="15"/>
      <c r="H199" s="15"/>
      <c r="I199" s="15">
        <v>0</v>
      </c>
      <c r="J199" s="15">
        <v>0</v>
      </c>
      <c r="K199" s="15"/>
      <c r="L199" s="15">
        <v>0</v>
      </c>
      <c r="M199" s="15">
        <v>0</v>
      </c>
      <c r="N199" s="15"/>
      <c r="O199" s="15"/>
      <c r="P199" s="15"/>
      <c r="Q199" s="15">
        <v>0</v>
      </c>
      <c r="R199" s="15">
        <v>0</v>
      </c>
      <c r="S199" s="15">
        <v>0</v>
      </c>
      <c r="T199" s="44">
        <v>0</v>
      </c>
    </row>
    <row r="200" spans="2:20" s="4" customFormat="1" ht="18" hidden="1" customHeight="1">
      <c r="B200" s="33">
        <v>624</v>
      </c>
      <c r="C200" s="13" t="s">
        <v>195</v>
      </c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6"/>
    </row>
    <row r="201" spans="2:20" s="4" customFormat="1" ht="27" hidden="1" customHeight="1">
      <c r="B201" s="29">
        <v>629</v>
      </c>
      <c r="C201" s="17" t="s">
        <v>196</v>
      </c>
      <c r="D201" s="45"/>
      <c r="E201" s="45"/>
      <c r="F201" s="45"/>
      <c r="G201" s="45"/>
      <c r="H201" s="45"/>
      <c r="I201" s="45"/>
      <c r="J201" s="45"/>
      <c r="K201" s="45"/>
      <c r="L201" s="15"/>
      <c r="M201" s="45"/>
      <c r="N201" s="45"/>
      <c r="O201" s="45"/>
      <c r="P201" s="45"/>
      <c r="Q201" s="45"/>
      <c r="R201" s="45"/>
      <c r="S201" s="45"/>
      <c r="T201" s="46"/>
    </row>
    <row r="202" spans="2:20" s="4" customFormat="1" ht="36" hidden="1" customHeight="1">
      <c r="B202" s="47">
        <v>693</v>
      </c>
      <c r="C202" s="48" t="s">
        <v>172</v>
      </c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50"/>
    </row>
    <row r="203" spans="2:20">
      <c r="B203" s="99" t="s">
        <v>197</v>
      </c>
      <c r="C203" s="51"/>
      <c r="D203" s="51"/>
      <c r="E203" s="51"/>
      <c r="F203" s="51"/>
      <c r="G203" s="51"/>
      <c r="H203" s="51"/>
      <c r="I203" s="51"/>
      <c r="J203" s="51"/>
      <c r="K203" s="51"/>
      <c r="L203" s="7"/>
      <c r="M203" s="51"/>
      <c r="N203" s="7"/>
      <c r="O203" s="7"/>
      <c r="P203" s="7"/>
      <c r="Q203" s="51"/>
      <c r="R203" s="7"/>
    </row>
  </sheetData>
  <mergeCells count="23">
    <mergeCell ref="M6:M7"/>
    <mergeCell ref="B1:T1"/>
    <mergeCell ref="B2:T2"/>
    <mergeCell ref="B3:T3"/>
    <mergeCell ref="B4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T6:T7"/>
    <mergeCell ref="N6:N7"/>
    <mergeCell ref="O6:O7"/>
    <mergeCell ref="P6:P7"/>
    <mergeCell ref="Q6:Q7"/>
    <mergeCell ref="R6:R7"/>
    <mergeCell ref="S6:S7"/>
  </mergeCells>
  <printOptions horizontalCentered="1"/>
  <pageMargins left="0.35433070866141736" right="0.35433070866141736" top="0.59055118110236227" bottom="0.59055118110236227" header="0.51181102362204722" footer="0.51181102362204722"/>
  <pageSetup scale="55" firstPageNumber="0" orientation="landscape" r:id="rId1"/>
  <ignoredErrors>
    <ignoredError sqref="F84:U84 N15:P29 G66:M66 Q66:U69 N66:P71 N40:P65 F135:U135 T123:U125 F146:U146 F143:G143 I143:U143 L131:U131 H72 F66:F71 F72:F77 F48:F65 F20:F31 F9:I9 F78 K78 G75:U75 K73 F15:I15 F12 H12 F13 H13 F16 H16 H70:H71 H74 F79:F82 H79:H82 H76:H77 F87:U87 F85:F86 H85:H86 F93:U93 F88:F92 H88:H92 F98:U98 F94 H94:H97 F102:U102 F99:F101 H99:H101 F108:U108 F103:F107 H103:H107 F116:U116 F109:F115 H109:H115 F117:F120 H117:H122 F133 H133 S142:U142 F138 H138 F139 H139 F140 H140 F141 H141 F144:F145 H144:H145 F154:U154 F147:F152 H147:H151 F159:U162 F158 H158 F172:S172 F171 H171 F175:U176 F173:F174 H173 F185:U185 F179:F184 H179:H184 F187:U187 F186 H186 F190:U191 F188 H188 F195:H195 F192:F194 H192:H194 F199:U203 F196 H196 F197 H197 F198 H198 S174:U174 F14:H14 G69:M69 G67:H68 K67:M68 K72:L72 K70:K71 N74:P74 K79:K82 K76:K77 K85:K86 K88:K92 K95:L95 K99:K101 K103:L103 K109:L109 K117:L117 K133:L133 F136:H137 K136:U137 K138 K139 K140 K141 K144:K145 K147:L148 F157:U157 F155:H156 K155:L156 K158:L158 K171:R171 K173:S173 K183:L183 K186 K188 K192:U194 K195 K196 K197 K198 F10:I11 F83:H83 J83:U83 F134:H134 J134:U134 F164:U164 F163:H163 J163:U163 K94 N73:P73 N78:P78 N79:P82 N76:P77 N85:P86 N92:U92 N94:P94 K96:K97 N96:P97 N99:P101 K104:K107 N104:P107 K110:K115 N110:P115 K121:L121 K118:K120 N118:P120 K122 N122:P122 N126:P129 N130:P130 N138:Q138 N139:P139 N140:P140 N141:P141 N144:Q144 K151 K149 N149:Q149 K150 N150:P150 N151:U151 F166:U166 F165:K165 N165:P165 F168:U168 F167:K167 N167:P167 F170:R170 F169:K169 N169:Q169 F178:U178 F177:K177 N177:Q177 K179:K182 N179:P182 K184 N184:P184 N186:Q186 N188:Q188 N195:P195 N196:Q196 N197:P197 N198:P198 N72:P72 N95:P95 N103:P103 N109:P109 N117:P117 N121:P121 L132 N132:P132 N133:P133 N147:U148 N155:P156 N158:P158 N183:P183 S70:U71 S74:U74 S73:U73 R72 R78:U78 R79:U81 R77:U77 S85:U86 N88:P91 R90:U90 S94:U94 S96:U97 R95:U95 S99:U101 R104:U104 R103:U103 S110:U115 R109:U109 S118:U120 S122:U122 R117:U117 R121:U121 S126:U129 S130:U130 R132:U132 R133:U133 S139:U139 S140:U140 S141:U141 N145:P145 R145:U145 S150:U150 R155:U156 R158:U158 S165:U165 S167:U167 S181:U182 S184:U184 S183:U183 S195:U195 S197:U197 S198:U198 S76:U76 S82:U82 S88:U89 S91:U91 S105:U107 S138:U138 S144:U144 S149:U149 S169:U169 S177:U177 S179:U179 S180:U180 S186:U186 S188:U188 S196:U196 N152 O152:S152 N174:P174 U171 U170 F96:F97 F122 U72 U172 U173 U152" formula="1"/>
    <ignoredError sqref="L39:M39 Q39:R39 D123:E125 D126:E132 D40:H40 D39:E39 G39:K39 K40" formulaRange="1"/>
    <ignoredError sqref="N39:P39 L123:S123 H143 F123:K123 F131:K131 F39 F124:F125 H124:H125 F126:F129 H126:H129 F130 H130 F132 H132 K124:K125 K126:K129 K130 K132 N124:P125 S124:S125" formula="1" formulaRange="1"/>
    <ignoredError sqref="B190:C195 B154:C188 B10:C15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ANTAI</vt:lpstr>
      <vt:lpstr>ANTAI!__xlnm.Print_Area_1</vt:lpstr>
      <vt:lpstr>ANTAI!Área_de_impresión</vt:lpstr>
      <vt:lpstr>ANTAI!Títulos_a_imprimir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INDIRA URRUTIA</dc:creator>
  <cp:lastModifiedBy>ERIC PEREZ</cp:lastModifiedBy>
  <cp:lastPrinted>2025-09-04T19:03:46Z</cp:lastPrinted>
  <dcterms:created xsi:type="dcterms:W3CDTF">2025-08-07T19:50:06Z</dcterms:created>
  <dcterms:modified xsi:type="dcterms:W3CDTF">2025-09-04T19:04:41Z</dcterms:modified>
</cp:coreProperties>
</file>